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0800" activeTab="1"/>
  </bookViews>
  <sheets>
    <sheet name="TB" sheetId="1" r:id="rId1"/>
    <sheet name="Sweep 6.30.14" sheetId="2" r:id="rId2"/>
    <sheet name="Sheet2" sheetId="3" r:id="rId3"/>
  </sheets>
  <externalReferences>
    <externalReference r:id="rId4"/>
  </externalReferences>
  <definedNames>
    <definedName name="_xlnm.Print_Area" localSheetId="1">'Sweep 6.30.14'!$A$1:$P$84</definedName>
  </definedNames>
  <calcPr calcId="145621"/>
</workbook>
</file>

<file path=xl/calcChain.xml><?xml version="1.0" encoding="utf-8"?>
<calcChain xmlns="http://schemas.openxmlformats.org/spreadsheetml/2006/main">
  <c r="O12" i="2" l="1"/>
  <c r="O59" i="2"/>
  <c r="O61" i="2"/>
  <c r="O5" i="2" l="1"/>
  <c r="O47" i="2"/>
  <c r="O16" i="2"/>
  <c r="O70" i="2"/>
  <c r="N70" i="2"/>
  <c r="M70" i="2"/>
  <c r="L70" i="2"/>
  <c r="H70" i="2"/>
  <c r="F70" i="2"/>
  <c r="G68" i="2"/>
  <c r="N64" i="2"/>
  <c r="K64" i="2"/>
  <c r="I64" i="2"/>
  <c r="I70" i="2" s="1"/>
  <c r="G64" i="2"/>
  <c r="G61" i="2"/>
  <c r="K60" i="2"/>
  <c r="J60" i="2"/>
  <c r="J70" i="2" s="1"/>
  <c r="K59" i="2"/>
  <c r="J59" i="2"/>
  <c r="G59" i="2"/>
  <c r="G70" i="2" s="1"/>
  <c r="L47" i="2"/>
  <c r="H47" i="2"/>
  <c r="M38" i="2"/>
  <c r="M17" i="2"/>
  <c r="N16" i="2"/>
  <c r="M16" i="2"/>
  <c r="K16" i="2"/>
  <c r="J16" i="2"/>
  <c r="G16" i="2"/>
  <c r="J15" i="2"/>
  <c r="M14" i="2"/>
  <c r="K14" i="2"/>
  <c r="G14" i="2"/>
  <c r="J13" i="2"/>
  <c r="G13" i="2"/>
  <c r="M12" i="2"/>
  <c r="G12" i="2"/>
  <c r="N9" i="2"/>
  <c r="K9" i="2"/>
  <c r="J9" i="2"/>
  <c r="J47" i="2" s="1"/>
  <c r="G9" i="2"/>
  <c r="F8" i="2"/>
  <c r="N5" i="2"/>
  <c r="N47" i="2" s="1"/>
  <c r="M5" i="2"/>
  <c r="M47" i="2" s="1"/>
  <c r="J5" i="2"/>
  <c r="I5" i="2"/>
  <c r="I47" i="2" s="1"/>
  <c r="F5" i="2"/>
  <c r="F47" i="2" s="1"/>
  <c r="K47" i="2" l="1"/>
  <c r="G47" i="2"/>
  <c r="K70" i="2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K216" i="1"/>
  <c r="J216" i="1"/>
  <c r="I216" i="1"/>
  <c r="G216" i="1"/>
  <c r="H216" i="1" s="1"/>
  <c r="F216" i="1"/>
  <c r="E216" i="1"/>
  <c r="D216" i="1"/>
  <c r="C216" i="1"/>
  <c r="B216" i="1"/>
  <c r="K214" i="1"/>
  <c r="J214" i="1"/>
  <c r="I214" i="1"/>
  <c r="G214" i="1"/>
  <c r="H214" i="1" s="1"/>
  <c r="F214" i="1"/>
  <c r="E214" i="1"/>
  <c r="D214" i="1"/>
  <c r="C214" i="1"/>
  <c r="B214" i="1"/>
  <c r="K212" i="1"/>
  <c r="J212" i="1"/>
  <c r="I212" i="1"/>
  <c r="G212" i="1"/>
  <c r="H212" i="1" s="1"/>
  <c r="F212" i="1"/>
  <c r="E212" i="1"/>
  <c r="D212" i="1"/>
  <c r="C212" i="1"/>
  <c r="B212" i="1"/>
  <c r="K209" i="1"/>
  <c r="J209" i="1"/>
  <c r="I209" i="1"/>
  <c r="G209" i="1"/>
  <c r="H209" i="1" s="1"/>
  <c r="F209" i="1"/>
  <c r="E209" i="1"/>
  <c r="D209" i="1"/>
  <c r="C209" i="1"/>
  <c r="B209" i="1"/>
  <c r="K207" i="1"/>
  <c r="J207" i="1"/>
  <c r="I207" i="1"/>
  <c r="G207" i="1"/>
  <c r="H207" i="1" s="1"/>
  <c r="F207" i="1"/>
  <c r="E207" i="1"/>
  <c r="D207" i="1"/>
  <c r="C207" i="1"/>
  <c r="B207" i="1"/>
  <c r="K205" i="1"/>
  <c r="J205" i="1"/>
  <c r="I205" i="1"/>
  <c r="G205" i="1"/>
  <c r="H205" i="1" s="1"/>
  <c r="F205" i="1"/>
  <c r="E205" i="1"/>
  <c r="D205" i="1"/>
  <c r="C205" i="1"/>
  <c r="B205" i="1"/>
  <c r="K203" i="1"/>
  <c r="J203" i="1"/>
  <c r="I203" i="1"/>
  <c r="G203" i="1"/>
  <c r="H203" i="1" s="1"/>
  <c r="F203" i="1"/>
  <c r="E203" i="1"/>
  <c r="D203" i="1"/>
  <c r="C203" i="1"/>
  <c r="B203" i="1"/>
  <c r="K201" i="1"/>
  <c r="J201" i="1"/>
  <c r="I201" i="1"/>
  <c r="G201" i="1"/>
  <c r="H201" i="1" s="1"/>
  <c r="F201" i="1"/>
  <c r="E201" i="1"/>
  <c r="D201" i="1"/>
  <c r="C201" i="1"/>
  <c r="B201" i="1"/>
  <c r="K198" i="1"/>
  <c r="J198" i="1"/>
  <c r="I198" i="1"/>
  <c r="G198" i="1"/>
  <c r="H198" i="1" s="1"/>
  <c r="F198" i="1"/>
  <c r="E198" i="1"/>
  <c r="D198" i="1"/>
  <c r="C198" i="1"/>
  <c r="B198" i="1"/>
  <c r="K197" i="1"/>
  <c r="J197" i="1"/>
  <c r="I197" i="1"/>
  <c r="G197" i="1"/>
  <c r="H197" i="1" s="1"/>
  <c r="F197" i="1"/>
  <c r="E197" i="1"/>
  <c r="D197" i="1"/>
  <c r="C197" i="1"/>
  <c r="B197" i="1"/>
  <c r="K195" i="1"/>
  <c r="J195" i="1"/>
  <c r="I195" i="1"/>
  <c r="G195" i="1"/>
  <c r="H195" i="1" s="1"/>
  <c r="F195" i="1"/>
  <c r="E195" i="1"/>
  <c r="D195" i="1"/>
  <c r="C195" i="1"/>
  <c r="B195" i="1"/>
  <c r="K193" i="1"/>
  <c r="J193" i="1"/>
  <c r="I193" i="1"/>
  <c r="G193" i="1"/>
  <c r="H193" i="1" s="1"/>
  <c r="F193" i="1"/>
  <c r="E193" i="1"/>
  <c r="D193" i="1"/>
  <c r="C193" i="1"/>
  <c r="B193" i="1"/>
  <c r="K191" i="1"/>
  <c r="J191" i="1"/>
  <c r="I191" i="1"/>
  <c r="G191" i="1"/>
  <c r="H191" i="1" s="1"/>
  <c r="F191" i="1"/>
  <c r="E191" i="1"/>
  <c r="D191" i="1"/>
  <c r="C191" i="1"/>
  <c r="B191" i="1"/>
  <c r="K189" i="1"/>
  <c r="J189" i="1"/>
  <c r="I189" i="1"/>
  <c r="G189" i="1"/>
  <c r="H189" i="1" s="1"/>
  <c r="F189" i="1"/>
  <c r="E189" i="1"/>
  <c r="D189" i="1"/>
  <c r="C189" i="1"/>
  <c r="B189" i="1"/>
  <c r="K187" i="1"/>
  <c r="J187" i="1"/>
  <c r="I187" i="1"/>
  <c r="G187" i="1"/>
  <c r="H187" i="1" s="1"/>
  <c r="F187" i="1"/>
  <c r="E187" i="1"/>
  <c r="D187" i="1"/>
  <c r="C187" i="1"/>
  <c r="B187" i="1"/>
  <c r="K185" i="1"/>
  <c r="J185" i="1"/>
  <c r="I185" i="1"/>
  <c r="G185" i="1"/>
  <c r="H185" i="1" s="1"/>
  <c r="F185" i="1"/>
  <c r="E185" i="1"/>
  <c r="D185" i="1"/>
  <c r="C185" i="1"/>
  <c r="B185" i="1"/>
  <c r="K183" i="1"/>
  <c r="J183" i="1"/>
  <c r="I183" i="1"/>
  <c r="G183" i="1"/>
  <c r="H183" i="1" s="1"/>
  <c r="F183" i="1"/>
  <c r="E183" i="1"/>
  <c r="D183" i="1"/>
  <c r="C183" i="1"/>
  <c r="B183" i="1"/>
  <c r="K180" i="1"/>
  <c r="J180" i="1"/>
  <c r="I180" i="1"/>
  <c r="G180" i="1"/>
  <c r="H180" i="1" s="1"/>
  <c r="F180" i="1"/>
  <c r="E180" i="1"/>
  <c r="D180" i="1"/>
  <c r="C180" i="1"/>
  <c r="B180" i="1"/>
  <c r="K178" i="1"/>
  <c r="J178" i="1"/>
  <c r="I178" i="1"/>
  <c r="G178" i="1"/>
  <c r="H178" i="1" s="1"/>
  <c r="F178" i="1"/>
  <c r="E178" i="1"/>
  <c r="D178" i="1"/>
  <c r="C178" i="1"/>
  <c r="B178" i="1"/>
  <c r="K176" i="1"/>
  <c r="J176" i="1"/>
  <c r="I176" i="1"/>
  <c r="G176" i="1"/>
  <c r="H176" i="1" s="1"/>
  <c r="F176" i="1"/>
  <c r="E176" i="1"/>
  <c r="D176" i="1"/>
  <c r="C176" i="1"/>
  <c r="B176" i="1"/>
  <c r="K174" i="1"/>
  <c r="J174" i="1"/>
  <c r="I174" i="1"/>
  <c r="G174" i="1"/>
  <c r="H174" i="1" s="1"/>
  <c r="F174" i="1"/>
  <c r="E174" i="1"/>
  <c r="D174" i="1"/>
  <c r="C174" i="1"/>
  <c r="B174" i="1"/>
  <c r="K170" i="1"/>
  <c r="J170" i="1"/>
  <c r="I170" i="1"/>
  <c r="G170" i="1"/>
  <c r="H170" i="1" s="1"/>
  <c r="F170" i="1"/>
  <c r="E170" i="1"/>
  <c r="D170" i="1"/>
  <c r="C170" i="1"/>
  <c r="B170" i="1"/>
  <c r="K165" i="1"/>
  <c r="J165" i="1"/>
  <c r="I165" i="1"/>
  <c r="G165" i="1"/>
  <c r="H165" i="1" s="1"/>
  <c r="F165" i="1"/>
  <c r="E165" i="1"/>
  <c r="D165" i="1"/>
  <c r="C165" i="1"/>
  <c r="B165" i="1"/>
  <c r="K163" i="1"/>
  <c r="J163" i="1"/>
  <c r="I163" i="1"/>
  <c r="G163" i="1"/>
  <c r="H163" i="1" s="1"/>
  <c r="F163" i="1"/>
  <c r="E163" i="1"/>
  <c r="D163" i="1"/>
  <c r="C163" i="1"/>
  <c r="B163" i="1"/>
  <c r="K155" i="1"/>
  <c r="J155" i="1"/>
  <c r="I155" i="1"/>
  <c r="G155" i="1"/>
  <c r="H155" i="1" s="1"/>
  <c r="F155" i="1"/>
  <c r="E155" i="1"/>
  <c r="D155" i="1"/>
  <c r="C155" i="1"/>
  <c r="B155" i="1"/>
  <c r="K153" i="1"/>
  <c r="J153" i="1"/>
  <c r="I153" i="1"/>
  <c r="G153" i="1"/>
  <c r="H153" i="1" s="1"/>
  <c r="F153" i="1"/>
  <c r="E153" i="1"/>
  <c r="D153" i="1"/>
  <c r="C153" i="1"/>
  <c r="B153" i="1"/>
  <c r="K151" i="1"/>
  <c r="J151" i="1"/>
  <c r="I151" i="1"/>
  <c r="G151" i="1"/>
  <c r="H151" i="1" s="1"/>
  <c r="F151" i="1"/>
  <c r="E151" i="1"/>
  <c r="D151" i="1"/>
  <c r="C151" i="1"/>
  <c r="B151" i="1"/>
  <c r="K150" i="1"/>
  <c r="J150" i="1"/>
  <c r="I150" i="1"/>
  <c r="G150" i="1"/>
  <c r="H150" i="1" s="1"/>
  <c r="F150" i="1"/>
  <c r="E150" i="1"/>
  <c r="D150" i="1"/>
  <c r="C150" i="1"/>
  <c r="B150" i="1"/>
  <c r="K146" i="1"/>
  <c r="J146" i="1"/>
  <c r="I146" i="1"/>
  <c r="G146" i="1"/>
  <c r="H146" i="1" s="1"/>
  <c r="F146" i="1"/>
  <c r="E146" i="1"/>
  <c r="D146" i="1"/>
  <c r="C146" i="1"/>
  <c r="B146" i="1"/>
  <c r="K143" i="1"/>
  <c r="J143" i="1"/>
  <c r="I143" i="1"/>
  <c r="G143" i="1"/>
  <c r="H143" i="1" s="1"/>
  <c r="F143" i="1"/>
  <c r="E143" i="1"/>
  <c r="D143" i="1"/>
  <c r="C143" i="1"/>
  <c r="B143" i="1"/>
  <c r="K140" i="1"/>
  <c r="J140" i="1"/>
  <c r="I140" i="1"/>
  <c r="G140" i="1"/>
  <c r="H140" i="1" s="1"/>
  <c r="F140" i="1"/>
  <c r="E140" i="1"/>
  <c r="D140" i="1"/>
  <c r="C140" i="1"/>
  <c r="B140" i="1"/>
  <c r="K138" i="1"/>
  <c r="J138" i="1"/>
  <c r="I138" i="1"/>
  <c r="G138" i="1"/>
  <c r="H138" i="1" s="1"/>
  <c r="F138" i="1"/>
  <c r="E138" i="1"/>
  <c r="D138" i="1"/>
  <c r="C138" i="1"/>
  <c r="B138" i="1"/>
  <c r="K135" i="1"/>
  <c r="J135" i="1"/>
  <c r="I135" i="1"/>
  <c r="G135" i="1"/>
  <c r="H135" i="1" s="1"/>
  <c r="F135" i="1"/>
  <c r="E135" i="1"/>
  <c r="D135" i="1"/>
  <c r="C135" i="1"/>
  <c r="B135" i="1"/>
  <c r="K133" i="1"/>
  <c r="J133" i="1"/>
  <c r="I133" i="1"/>
  <c r="G133" i="1"/>
  <c r="H133" i="1" s="1"/>
  <c r="F133" i="1"/>
  <c r="E133" i="1"/>
  <c r="D133" i="1"/>
  <c r="C133" i="1"/>
  <c r="B133" i="1"/>
  <c r="K131" i="1"/>
  <c r="J131" i="1"/>
  <c r="I131" i="1"/>
  <c r="G131" i="1"/>
  <c r="H131" i="1" s="1"/>
  <c r="F131" i="1"/>
  <c r="E131" i="1"/>
  <c r="D131" i="1"/>
  <c r="C131" i="1"/>
  <c r="B131" i="1"/>
  <c r="K128" i="1"/>
  <c r="J128" i="1"/>
  <c r="I128" i="1"/>
  <c r="G128" i="1"/>
  <c r="H128" i="1" s="1"/>
  <c r="F128" i="1"/>
  <c r="E128" i="1"/>
  <c r="D128" i="1"/>
  <c r="C128" i="1"/>
  <c r="B128" i="1"/>
  <c r="K125" i="1"/>
  <c r="J125" i="1"/>
  <c r="I125" i="1"/>
  <c r="G125" i="1"/>
  <c r="H125" i="1" s="1"/>
  <c r="F125" i="1"/>
  <c r="E125" i="1"/>
  <c r="D125" i="1"/>
  <c r="C125" i="1"/>
  <c r="B125" i="1"/>
  <c r="K122" i="1"/>
  <c r="J122" i="1"/>
  <c r="I122" i="1"/>
  <c r="G122" i="1"/>
  <c r="H122" i="1" s="1"/>
  <c r="F122" i="1"/>
  <c r="E122" i="1"/>
  <c r="D122" i="1"/>
  <c r="C122" i="1"/>
  <c r="B122" i="1"/>
  <c r="K119" i="1"/>
  <c r="J119" i="1"/>
  <c r="I119" i="1"/>
  <c r="G119" i="1"/>
  <c r="H119" i="1" s="1"/>
  <c r="F119" i="1"/>
  <c r="E119" i="1"/>
  <c r="D119" i="1"/>
  <c r="C119" i="1"/>
  <c r="B119" i="1"/>
  <c r="K116" i="1"/>
  <c r="J116" i="1"/>
  <c r="I116" i="1"/>
  <c r="G116" i="1"/>
  <c r="H116" i="1" s="1"/>
  <c r="F116" i="1"/>
  <c r="E116" i="1"/>
  <c r="D116" i="1"/>
  <c r="C116" i="1"/>
  <c r="B116" i="1"/>
  <c r="K113" i="1"/>
  <c r="J113" i="1"/>
  <c r="I113" i="1"/>
  <c r="G113" i="1"/>
  <c r="H113" i="1" s="1"/>
  <c r="F113" i="1"/>
  <c r="E113" i="1"/>
  <c r="D113" i="1"/>
  <c r="C113" i="1"/>
  <c r="B113" i="1"/>
  <c r="K110" i="1"/>
  <c r="J110" i="1"/>
  <c r="I110" i="1"/>
  <c r="G110" i="1"/>
  <c r="H110" i="1" s="1"/>
  <c r="F110" i="1"/>
  <c r="E110" i="1"/>
  <c r="D110" i="1"/>
  <c r="C110" i="1"/>
  <c r="B110" i="1"/>
  <c r="K107" i="1"/>
  <c r="J107" i="1"/>
  <c r="I107" i="1"/>
  <c r="G107" i="1"/>
  <c r="H107" i="1" s="1"/>
  <c r="F107" i="1"/>
  <c r="E107" i="1"/>
  <c r="D107" i="1"/>
  <c r="C107" i="1"/>
  <c r="B107" i="1"/>
  <c r="K104" i="1"/>
  <c r="J104" i="1"/>
  <c r="I104" i="1"/>
  <c r="G104" i="1"/>
  <c r="H104" i="1" s="1"/>
  <c r="F104" i="1"/>
  <c r="E104" i="1"/>
  <c r="D104" i="1"/>
  <c r="C104" i="1"/>
  <c r="B104" i="1"/>
  <c r="K102" i="1"/>
  <c r="J102" i="1"/>
  <c r="I102" i="1"/>
  <c r="G102" i="1"/>
  <c r="H102" i="1" s="1"/>
  <c r="F102" i="1"/>
  <c r="E102" i="1"/>
  <c r="D102" i="1"/>
  <c r="C102" i="1"/>
  <c r="B102" i="1"/>
  <c r="K100" i="1"/>
  <c r="J100" i="1"/>
  <c r="I100" i="1"/>
  <c r="G100" i="1"/>
  <c r="H100" i="1" s="1"/>
  <c r="F100" i="1"/>
  <c r="E100" i="1"/>
  <c r="D100" i="1"/>
  <c r="C100" i="1"/>
  <c r="B100" i="1"/>
  <c r="K98" i="1"/>
  <c r="J98" i="1"/>
  <c r="I98" i="1"/>
  <c r="G98" i="1"/>
  <c r="H98" i="1" s="1"/>
  <c r="F98" i="1"/>
  <c r="E98" i="1"/>
  <c r="D98" i="1"/>
  <c r="C98" i="1"/>
  <c r="B98" i="1"/>
  <c r="K96" i="1"/>
  <c r="J96" i="1"/>
  <c r="I96" i="1"/>
  <c r="G96" i="1"/>
  <c r="H96" i="1" s="1"/>
  <c r="F96" i="1"/>
  <c r="E96" i="1"/>
  <c r="D96" i="1"/>
  <c r="C96" i="1"/>
  <c r="B96" i="1"/>
  <c r="K93" i="1"/>
  <c r="J93" i="1"/>
  <c r="I93" i="1"/>
  <c r="G93" i="1"/>
  <c r="H93" i="1" s="1"/>
  <c r="F93" i="1"/>
  <c r="E93" i="1"/>
  <c r="D93" i="1"/>
  <c r="C93" i="1"/>
  <c r="B93" i="1"/>
  <c r="K91" i="1"/>
  <c r="J91" i="1"/>
  <c r="I91" i="1"/>
  <c r="G91" i="1"/>
  <c r="H91" i="1" s="1"/>
  <c r="F91" i="1"/>
  <c r="E91" i="1"/>
  <c r="D91" i="1"/>
  <c r="C91" i="1"/>
  <c r="B91" i="1"/>
  <c r="K89" i="1"/>
  <c r="J89" i="1"/>
  <c r="I89" i="1"/>
  <c r="G89" i="1"/>
  <c r="H89" i="1" s="1"/>
  <c r="F89" i="1"/>
  <c r="E89" i="1"/>
  <c r="D89" i="1"/>
  <c r="C89" i="1"/>
  <c r="B89" i="1"/>
  <c r="K86" i="1"/>
  <c r="J86" i="1"/>
  <c r="I86" i="1"/>
  <c r="G86" i="1"/>
  <c r="H86" i="1" s="1"/>
  <c r="F86" i="1"/>
  <c r="E86" i="1"/>
  <c r="D86" i="1"/>
  <c r="C86" i="1"/>
  <c r="B86" i="1"/>
  <c r="K83" i="1"/>
  <c r="J83" i="1"/>
  <c r="I83" i="1"/>
  <c r="G83" i="1"/>
  <c r="H83" i="1" s="1"/>
  <c r="F83" i="1"/>
  <c r="E83" i="1"/>
  <c r="D83" i="1"/>
  <c r="C83" i="1"/>
  <c r="B83" i="1"/>
  <c r="K64" i="1"/>
  <c r="J64" i="1"/>
  <c r="I64" i="1"/>
  <c r="G64" i="1"/>
  <c r="H64" i="1" s="1"/>
  <c r="F64" i="1"/>
  <c r="E64" i="1"/>
  <c r="D64" i="1"/>
  <c r="C64" i="1"/>
  <c r="B64" i="1"/>
  <c r="K51" i="1"/>
  <c r="J51" i="1"/>
  <c r="I51" i="1"/>
  <c r="G51" i="1"/>
  <c r="H51" i="1" s="1"/>
  <c r="F51" i="1"/>
  <c r="E51" i="1"/>
  <c r="D51" i="1"/>
  <c r="C51" i="1"/>
  <c r="B51" i="1"/>
  <c r="K46" i="1"/>
  <c r="J46" i="1"/>
  <c r="I46" i="1"/>
  <c r="G46" i="1"/>
  <c r="H46" i="1" s="1"/>
  <c r="F46" i="1"/>
  <c r="E46" i="1"/>
  <c r="D46" i="1"/>
  <c r="C46" i="1"/>
  <c r="B46" i="1"/>
  <c r="K44" i="1"/>
  <c r="J44" i="1"/>
  <c r="I44" i="1"/>
  <c r="G44" i="1"/>
  <c r="H44" i="1" s="1"/>
  <c r="F44" i="1"/>
  <c r="E44" i="1"/>
  <c r="D44" i="1"/>
  <c r="C44" i="1"/>
  <c r="B44" i="1"/>
  <c r="K41" i="1"/>
  <c r="J41" i="1"/>
  <c r="I41" i="1"/>
  <c r="G41" i="1"/>
  <c r="H41" i="1" s="1"/>
  <c r="F41" i="1"/>
  <c r="E41" i="1"/>
  <c r="D41" i="1"/>
  <c r="C41" i="1"/>
  <c r="B41" i="1"/>
  <c r="K39" i="1"/>
  <c r="J39" i="1"/>
  <c r="I39" i="1"/>
  <c r="G39" i="1"/>
  <c r="H39" i="1" s="1"/>
  <c r="F39" i="1"/>
  <c r="E39" i="1"/>
  <c r="D39" i="1"/>
  <c r="C39" i="1"/>
  <c r="B39" i="1"/>
  <c r="K36" i="1"/>
  <c r="J36" i="1"/>
  <c r="I36" i="1"/>
  <c r="G36" i="1"/>
  <c r="H36" i="1" s="1"/>
  <c r="F36" i="1"/>
  <c r="E36" i="1"/>
  <c r="D36" i="1"/>
  <c r="C36" i="1"/>
  <c r="B36" i="1"/>
  <c r="K31" i="1"/>
  <c r="J31" i="1"/>
  <c r="I31" i="1"/>
  <c r="G31" i="1"/>
  <c r="H31" i="1" s="1"/>
  <c r="F31" i="1"/>
  <c r="E31" i="1"/>
  <c r="D31" i="1"/>
  <c r="C31" i="1"/>
  <c r="B31" i="1"/>
  <c r="K29" i="1"/>
  <c r="J29" i="1"/>
  <c r="I29" i="1"/>
  <c r="G29" i="1"/>
  <c r="H29" i="1" s="1"/>
  <c r="F29" i="1"/>
  <c r="E29" i="1"/>
  <c r="D29" i="1"/>
  <c r="C29" i="1"/>
  <c r="B29" i="1"/>
  <c r="K27" i="1"/>
  <c r="J27" i="1"/>
  <c r="I27" i="1"/>
  <c r="G27" i="1"/>
  <c r="H27" i="1" s="1"/>
  <c r="F27" i="1"/>
  <c r="E27" i="1"/>
  <c r="D27" i="1"/>
  <c r="C27" i="1"/>
  <c r="B27" i="1"/>
  <c r="K24" i="1"/>
  <c r="J24" i="1"/>
  <c r="I24" i="1"/>
  <c r="G24" i="1"/>
  <c r="H24" i="1" s="1"/>
  <c r="F24" i="1"/>
  <c r="E24" i="1"/>
  <c r="D24" i="1"/>
  <c r="C24" i="1"/>
  <c r="B24" i="1"/>
  <c r="K22" i="1"/>
  <c r="J22" i="1"/>
  <c r="I22" i="1"/>
  <c r="G22" i="1"/>
  <c r="H22" i="1" s="1"/>
  <c r="F22" i="1"/>
  <c r="E22" i="1"/>
  <c r="D22" i="1"/>
  <c r="C22" i="1"/>
  <c r="B22" i="1"/>
  <c r="K20" i="1"/>
  <c r="J20" i="1"/>
  <c r="I20" i="1"/>
  <c r="G20" i="1"/>
  <c r="H20" i="1" s="1"/>
  <c r="F20" i="1"/>
  <c r="E20" i="1"/>
  <c r="D20" i="1"/>
  <c r="C20" i="1"/>
  <c r="B20" i="1"/>
  <c r="K218" i="1"/>
  <c r="J218" i="1"/>
  <c r="I218" i="1"/>
  <c r="G218" i="1"/>
  <c r="H218" i="1" s="1"/>
  <c r="F218" i="1"/>
  <c r="E218" i="1"/>
  <c r="D218" i="1"/>
  <c r="C218" i="1"/>
  <c r="B218" i="1"/>
  <c r="K217" i="1"/>
  <c r="J217" i="1"/>
  <c r="I217" i="1"/>
  <c r="G217" i="1"/>
  <c r="H217" i="1" s="1"/>
  <c r="F217" i="1"/>
  <c r="E217" i="1"/>
  <c r="D217" i="1"/>
  <c r="C217" i="1"/>
  <c r="B217" i="1"/>
  <c r="K65" i="1"/>
  <c r="J65" i="1"/>
  <c r="I65" i="1"/>
  <c r="G65" i="1"/>
  <c r="H65" i="1" s="1"/>
  <c r="F65" i="1"/>
  <c r="E65" i="1"/>
  <c r="D65" i="1"/>
  <c r="C65" i="1"/>
  <c r="B65" i="1"/>
  <c r="K215" i="1"/>
  <c r="N215" i="1" s="1"/>
  <c r="J215" i="1"/>
  <c r="I215" i="1"/>
  <c r="G215" i="1"/>
  <c r="H215" i="1" s="1"/>
  <c r="F215" i="1"/>
  <c r="E215" i="1"/>
  <c r="D215" i="1"/>
  <c r="C215" i="1"/>
  <c r="B215" i="1"/>
  <c r="K213" i="1"/>
  <c r="N213" i="1" s="1"/>
  <c r="J213" i="1"/>
  <c r="I213" i="1"/>
  <c r="G213" i="1"/>
  <c r="H213" i="1" s="1"/>
  <c r="F213" i="1"/>
  <c r="E213" i="1"/>
  <c r="D213" i="1"/>
  <c r="C213" i="1"/>
  <c r="B213" i="1"/>
  <c r="K211" i="1"/>
  <c r="J211" i="1"/>
  <c r="I211" i="1"/>
  <c r="G211" i="1"/>
  <c r="H211" i="1" s="1"/>
  <c r="F211" i="1"/>
  <c r="E211" i="1"/>
  <c r="D211" i="1"/>
  <c r="C211" i="1"/>
  <c r="B211" i="1"/>
  <c r="K210" i="1"/>
  <c r="N210" i="1" s="1"/>
  <c r="J210" i="1"/>
  <c r="I210" i="1"/>
  <c r="G210" i="1"/>
  <c r="H210" i="1" s="1"/>
  <c r="F210" i="1"/>
  <c r="E210" i="1"/>
  <c r="D210" i="1"/>
  <c r="C210" i="1"/>
  <c r="B210" i="1"/>
  <c r="K208" i="1"/>
  <c r="N208" i="1" s="1"/>
  <c r="J208" i="1"/>
  <c r="I208" i="1"/>
  <c r="G208" i="1"/>
  <c r="H208" i="1" s="1"/>
  <c r="F208" i="1"/>
  <c r="E208" i="1"/>
  <c r="D208" i="1"/>
  <c r="C208" i="1"/>
  <c r="B208" i="1"/>
  <c r="K206" i="1"/>
  <c r="N206" i="1" s="1"/>
  <c r="J206" i="1"/>
  <c r="I206" i="1"/>
  <c r="G206" i="1"/>
  <c r="H206" i="1" s="1"/>
  <c r="F206" i="1"/>
  <c r="E206" i="1"/>
  <c r="D206" i="1"/>
  <c r="C206" i="1"/>
  <c r="B206" i="1"/>
  <c r="K204" i="1"/>
  <c r="N204" i="1" s="1"/>
  <c r="J204" i="1"/>
  <c r="I204" i="1"/>
  <c r="G204" i="1"/>
  <c r="H204" i="1" s="1"/>
  <c r="F204" i="1"/>
  <c r="E204" i="1"/>
  <c r="D204" i="1"/>
  <c r="C204" i="1"/>
  <c r="B204" i="1"/>
  <c r="K202" i="1"/>
  <c r="N202" i="1" s="1"/>
  <c r="J202" i="1"/>
  <c r="I202" i="1"/>
  <c r="G202" i="1"/>
  <c r="H202" i="1" s="1"/>
  <c r="F202" i="1"/>
  <c r="E202" i="1"/>
  <c r="D202" i="1"/>
  <c r="C202" i="1"/>
  <c r="B202" i="1"/>
  <c r="K200" i="1"/>
  <c r="N200" i="1" s="1"/>
  <c r="J200" i="1"/>
  <c r="I200" i="1"/>
  <c r="G200" i="1"/>
  <c r="H200" i="1" s="1"/>
  <c r="F200" i="1"/>
  <c r="E200" i="1"/>
  <c r="D200" i="1"/>
  <c r="C200" i="1"/>
  <c r="B200" i="1"/>
  <c r="K199" i="1"/>
  <c r="N199" i="1" s="1"/>
  <c r="J199" i="1"/>
  <c r="I199" i="1"/>
  <c r="G199" i="1"/>
  <c r="H199" i="1" s="1"/>
  <c r="F199" i="1"/>
  <c r="E199" i="1"/>
  <c r="D199" i="1"/>
  <c r="C199" i="1"/>
  <c r="B199" i="1"/>
  <c r="K196" i="1"/>
  <c r="N196" i="1" s="1"/>
  <c r="J196" i="1"/>
  <c r="I196" i="1"/>
  <c r="G196" i="1"/>
  <c r="H196" i="1" s="1"/>
  <c r="F196" i="1"/>
  <c r="E196" i="1"/>
  <c r="D196" i="1"/>
  <c r="C196" i="1"/>
  <c r="B196" i="1"/>
  <c r="K194" i="1"/>
  <c r="N194" i="1" s="1"/>
  <c r="J194" i="1"/>
  <c r="I194" i="1"/>
  <c r="G194" i="1"/>
  <c r="H194" i="1" s="1"/>
  <c r="F194" i="1"/>
  <c r="E194" i="1"/>
  <c r="D194" i="1"/>
  <c r="C194" i="1"/>
  <c r="B194" i="1"/>
  <c r="K192" i="1"/>
  <c r="N192" i="1" s="1"/>
  <c r="J192" i="1"/>
  <c r="I192" i="1"/>
  <c r="G192" i="1"/>
  <c r="H192" i="1" s="1"/>
  <c r="F192" i="1"/>
  <c r="E192" i="1"/>
  <c r="D192" i="1"/>
  <c r="C192" i="1"/>
  <c r="B192" i="1"/>
  <c r="K190" i="1"/>
  <c r="N190" i="1" s="1"/>
  <c r="J190" i="1"/>
  <c r="I190" i="1"/>
  <c r="G190" i="1"/>
  <c r="H190" i="1" s="1"/>
  <c r="F190" i="1"/>
  <c r="E190" i="1"/>
  <c r="D190" i="1"/>
  <c r="C190" i="1"/>
  <c r="B190" i="1"/>
  <c r="K188" i="1"/>
  <c r="N188" i="1" s="1"/>
  <c r="J188" i="1"/>
  <c r="I188" i="1"/>
  <c r="G188" i="1"/>
  <c r="H188" i="1" s="1"/>
  <c r="F188" i="1"/>
  <c r="E188" i="1"/>
  <c r="D188" i="1"/>
  <c r="C188" i="1"/>
  <c r="B188" i="1"/>
  <c r="K186" i="1"/>
  <c r="N186" i="1" s="1"/>
  <c r="J186" i="1"/>
  <c r="I186" i="1"/>
  <c r="G186" i="1"/>
  <c r="H186" i="1" s="1"/>
  <c r="F186" i="1"/>
  <c r="E186" i="1"/>
  <c r="D186" i="1"/>
  <c r="C186" i="1"/>
  <c r="B186" i="1"/>
  <c r="K184" i="1"/>
  <c r="N184" i="1" s="1"/>
  <c r="J184" i="1"/>
  <c r="I184" i="1"/>
  <c r="G184" i="1"/>
  <c r="H184" i="1" s="1"/>
  <c r="F184" i="1"/>
  <c r="E184" i="1"/>
  <c r="D184" i="1"/>
  <c r="C184" i="1"/>
  <c r="B184" i="1"/>
  <c r="K182" i="1"/>
  <c r="N182" i="1" s="1"/>
  <c r="J182" i="1"/>
  <c r="I182" i="1"/>
  <c r="G182" i="1"/>
  <c r="H182" i="1" s="1"/>
  <c r="F182" i="1"/>
  <c r="E182" i="1"/>
  <c r="D182" i="1"/>
  <c r="C182" i="1"/>
  <c r="B182" i="1"/>
  <c r="K181" i="1"/>
  <c r="J181" i="1"/>
  <c r="I181" i="1"/>
  <c r="G181" i="1"/>
  <c r="H181" i="1" s="1"/>
  <c r="F181" i="1"/>
  <c r="E181" i="1"/>
  <c r="D181" i="1"/>
  <c r="C181" i="1"/>
  <c r="B181" i="1"/>
  <c r="K179" i="1"/>
  <c r="N179" i="1" s="1"/>
  <c r="J179" i="1"/>
  <c r="I179" i="1"/>
  <c r="G179" i="1"/>
  <c r="H179" i="1" s="1"/>
  <c r="F179" i="1"/>
  <c r="E179" i="1"/>
  <c r="D179" i="1"/>
  <c r="C179" i="1"/>
  <c r="B179" i="1"/>
  <c r="K177" i="1"/>
  <c r="N177" i="1" s="1"/>
  <c r="J177" i="1"/>
  <c r="I177" i="1"/>
  <c r="G177" i="1"/>
  <c r="H177" i="1" s="1"/>
  <c r="F177" i="1"/>
  <c r="E177" i="1"/>
  <c r="D177" i="1"/>
  <c r="C177" i="1"/>
  <c r="B177" i="1"/>
  <c r="K175" i="1"/>
  <c r="N175" i="1" s="1"/>
  <c r="J175" i="1"/>
  <c r="I175" i="1"/>
  <c r="G175" i="1"/>
  <c r="H175" i="1" s="1"/>
  <c r="F175" i="1"/>
  <c r="E175" i="1"/>
  <c r="D175" i="1"/>
  <c r="C175" i="1"/>
  <c r="B175" i="1"/>
  <c r="K173" i="1"/>
  <c r="N173" i="1" s="1"/>
  <c r="N216" i="1" s="1"/>
  <c r="J173" i="1"/>
  <c r="I173" i="1"/>
  <c r="G173" i="1"/>
  <c r="H173" i="1" s="1"/>
  <c r="F173" i="1"/>
  <c r="E173" i="1"/>
  <c r="D173" i="1"/>
  <c r="C173" i="1"/>
  <c r="B173" i="1"/>
  <c r="K172" i="1"/>
  <c r="J172" i="1"/>
  <c r="I172" i="1"/>
  <c r="G172" i="1"/>
  <c r="H172" i="1" s="1"/>
  <c r="F172" i="1"/>
  <c r="E172" i="1"/>
  <c r="D172" i="1"/>
  <c r="C172" i="1"/>
  <c r="B172" i="1"/>
  <c r="K171" i="1"/>
  <c r="J171" i="1"/>
  <c r="I171" i="1"/>
  <c r="G171" i="1"/>
  <c r="H171" i="1" s="1"/>
  <c r="F171" i="1"/>
  <c r="E171" i="1"/>
  <c r="D171" i="1"/>
  <c r="C171" i="1"/>
  <c r="B171" i="1"/>
  <c r="K169" i="1"/>
  <c r="J169" i="1"/>
  <c r="I169" i="1"/>
  <c r="G169" i="1"/>
  <c r="H169" i="1" s="1"/>
  <c r="F169" i="1"/>
  <c r="E169" i="1"/>
  <c r="D169" i="1"/>
  <c r="C169" i="1"/>
  <c r="B169" i="1"/>
  <c r="K168" i="1"/>
  <c r="J168" i="1"/>
  <c r="I168" i="1"/>
  <c r="G168" i="1"/>
  <c r="H168" i="1" s="1"/>
  <c r="F168" i="1"/>
  <c r="E168" i="1"/>
  <c r="D168" i="1"/>
  <c r="C168" i="1"/>
  <c r="B168" i="1"/>
  <c r="K167" i="1"/>
  <c r="J167" i="1"/>
  <c r="I167" i="1"/>
  <c r="G167" i="1"/>
  <c r="H167" i="1" s="1"/>
  <c r="F167" i="1"/>
  <c r="E167" i="1"/>
  <c r="D167" i="1"/>
  <c r="C167" i="1"/>
  <c r="B167" i="1"/>
  <c r="K166" i="1"/>
  <c r="J166" i="1"/>
  <c r="I166" i="1"/>
  <c r="G166" i="1"/>
  <c r="H166" i="1" s="1"/>
  <c r="F166" i="1"/>
  <c r="E166" i="1"/>
  <c r="D166" i="1"/>
  <c r="C166" i="1"/>
  <c r="B166" i="1"/>
  <c r="K164" i="1"/>
  <c r="J164" i="1"/>
  <c r="I164" i="1"/>
  <c r="G164" i="1"/>
  <c r="H164" i="1" s="1"/>
  <c r="F164" i="1"/>
  <c r="E164" i="1"/>
  <c r="D164" i="1"/>
  <c r="C164" i="1"/>
  <c r="B164" i="1"/>
  <c r="K162" i="1"/>
  <c r="J162" i="1"/>
  <c r="I162" i="1"/>
  <c r="G162" i="1"/>
  <c r="H162" i="1" s="1"/>
  <c r="F162" i="1"/>
  <c r="E162" i="1"/>
  <c r="D162" i="1"/>
  <c r="C162" i="1"/>
  <c r="B162" i="1"/>
  <c r="K161" i="1"/>
  <c r="J161" i="1"/>
  <c r="I161" i="1"/>
  <c r="G161" i="1"/>
  <c r="H161" i="1" s="1"/>
  <c r="F161" i="1"/>
  <c r="E161" i="1"/>
  <c r="D161" i="1"/>
  <c r="C161" i="1"/>
  <c r="B161" i="1"/>
  <c r="K160" i="1"/>
  <c r="J160" i="1"/>
  <c r="I160" i="1"/>
  <c r="G160" i="1"/>
  <c r="H160" i="1" s="1"/>
  <c r="F160" i="1"/>
  <c r="E160" i="1"/>
  <c r="D160" i="1"/>
  <c r="C160" i="1"/>
  <c r="B160" i="1"/>
  <c r="K159" i="1"/>
  <c r="J159" i="1"/>
  <c r="I159" i="1"/>
  <c r="G159" i="1"/>
  <c r="H159" i="1" s="1"/>
  <c r="F159" i="1"/>
  <c r="E159" i="1"/>
  <c r="D159" i="1"/>
  <c r="C159" i="1"/>
  <c r="B159" i="1"/>
  <c r="K158" i="1"/>
  <c r="J158" i="1"/>
  <c r="I158" i="1"/>
  <c r="G158" i="1"/>
  <c r="H158" i="1" s="1"/>
  <c r="F158" i="1"/>
  <c r="E158" i="1"/>
  <c r="D158" i="1"/>
  <c r="C158" i="1"/>
  <c r="B158" i="1"/>
  <c r="K157" i="1"/>
  <c r="J157" i="1"/>
  <c r="I157" i="1"/>
  <c r="G157" i="1"/>
  <c r="H157" i="1" s="1"/>
  <c r="F157" i="1"/>
  <c r="E157" i="1"/>
  <c r="D157" i="1"/>
  <c r="C157" i="1"/>
  <c r="B157" i="1"/>
  <c r="K156" i="1"/>
  <c r="J156" i="1"/>
  <c r="I156" i="1"/>
  <c r="G156" i="1"/>
  <c r="H156" i="1" s="1"/>
  <c r="F156" i="1"/>
  <c r="E156" i="1"/>
  <c r="D156" i="1"/>
  <c r="C156" i="1"/>
  <c r="B156" i="1"/>
  <c r="K154" i="1"/>
  <c r="J154" i="1"/>
  <c r="I154" i="1"/>
  <c r="G154" i="1"/>
  <c r="H154" i="1" s="1"/>
  <c r="F154" i="1"/>
  <c r="E154" i="1"/>
  <c r="D154" i="1"/>
  <c r="C154" i="1"/>
  <c r="B154" i="1"/>
  <c r="K152" i="1"/>
  <c r="J152" i="1"/>
  <c r="I152" i="1"/>
  <c r="G152" i="1"/>
  <c r="H152" i="1" s="1"/>
  <c r="F152" i="1"/>
  <c r="E152" i="1"/>
  <c r="D152" i="1"/>
  <c r="C152" i="1"/>
  <c r="B152" i="1"/>
  <c r="K149" i="1"/>
  <c r="J149" i="1"/>
  <c r="I149" i="1"/>
  <c r="G149" i="1"/>
  <c r="H149" i="1" s="1"/>
  <c r="F149" i="1"/>
  <c r="E149" i="1"/>
  <c r="D149" i="1"/>
  <c r="C149" i="1"/>
  <c r="B149" i="1"/>
  <c r="K148" i="1"/>
  <c r="J148" i="1"/>
  <c r="I148" i="1"/>
  <c r="G148" i="1"/>
  <c r="H148" i="1" s="1"/>
  <c r="F148" i="1"/>
  <c r="E148" i="1"/>
  <c r="D148" i="1"/>
  <c r="C148" i="1"/>
  <c r="B148" i="1"/>
  <c r="K147" i="1"/>
  <c r="J147" i="1"/>
  <c r="I147" i="1"/>
  <c r="G147" i="1"/>
  <c r="H147" i="1" s="1"/>
  <c r="F147" i="1"/>
  <c r="E147" i="1"/>
  <c r="D147" i="1"/>
  <c r="C147" i="1"/>
  <c r="B147" i="1"/>
  <c r="K145" i="1"/>
  <c r="L145" i="1" s="1"/>
  <c r="J145" i="1"/>
  <c r="I145" i="1"/>
  <c r="G145" i="1"/>
  <c r="H145" i="1" s="1"/>
  <c r="F145" i="1"/>
  <c r="E145" i="1"/>
  <c r="D145" i="1"/>
  <c r="C145" i="1"/>
  <c r="B145" i="1"/>
  <c r="K144" i="1"/>
  <c r="J144" i="1"/>
  <c r="I144" i="1"/>
  <c r="G144" i="1"/>
  <c r="H144" i="1" s="1"/>
  <c r="F144" i="1"/>
  <c r="E144" i="1"/>
  <c r="D144" i="1"/>
  <c r="C144" i="1"/>
  <c r="B144" i="1"/>
  <c r="K142" i="1"/>
  <c r="L142" i="1" s="1"/>
  <c r="J142" i="1"/>
  <c r="I142" i="1"/>
  <c r="G142" i="1"/>
  <c r="H142" i="1" s="1"/>
  <c r="F142" i="1"/>
  <c r="E142" i="1"/>
  <c r="D142" i="1"/>
  <c r="C142" i="1"/>
  <c r="B142" i="1"/>
  <c r="K141" i="1"/>
  <c r="J141" i="1"/>
  <c r="I141" i="1"/>
  <c r="G141" i="1"/>
  <c r="H141" i="1" s="1"/>
  <c r="F141" i="1"/>
  <c r="E141" i="1"/>
  <c r="D141" i="1"/>
  <c r="C141" i="1"/>
  <c r="B141" i="1"/>
  <c r="K139" i="1"/>
  <c r="M139" i="1" s="1"/>
  <c r="J139" i="1"/>
  <c r="I139" i="1"/>
  <c r="G139" i="1"/>
  <c r="H139" i="1" s="1"/>
  <c r="F139" i="1"/>
  <c r="E139" i="1"/>
  <c r="D139" i="1"/>
  <c r="C139" i="1"/>
  <c r="B139" i="1"/>
  <c r="K137" i="1"/>
  <c r="M137" i="1" s="1"/>
  <c r="J137" i="1"/>
  <c r="I137" i="1"/>
  <c r="G137" i="1"/>
  <c r="H137" i="1" s="1"/>
  <c r="F137" i="1"/>
  <c r="E137" i="1"/>
  <c r="D137" i="1"/>
  <c r="C137" i="1"/>
  <c r="B137" i="1"/>
  <c r="K136" i="1"/>
  <c r="J136" i="1"/>
  <c r="I136" i="1"/>
  <c r="G136" i="1"/>
  <c r="H136" i="1" s="1"/>
  <c r="F136" i="1"/>
  <c r="E136" i="1"/>
  <c r="D136" i="1"/>
  <c r="C136" i="1"/>
  <c r="B136" i="1"/>
  <c r="K134" i="1"/>
  <c r="M134" i="1" s="1"/>
  <c r="J134" i="1"/>
  <c r="I134" i="1"/>
  <c r="G134" i="1"/>
  <c r="H134" i="1" s="1"/>
  <c r="F134" i="1"/>
  <c r="E134" i="1"/>
  <c r="D134" i="1"/>
  <c r="C134" i="1"/>
  <c r="B134" i="1"/>
  <c r="K132" i="1"/>
  <c r="M132" i="1" s="1"/>
  <c r="J132" i="1"/>
  <c r="I132" i="1"/>
  <c r="G132" i="1"/>
  <c r="H132" i="1" s="1"/>
  <c r="F132" i="1"/>
  <c r="E132" i="1"/>
  <c r="D132" i="1"/>
  <c r="C132" i="1"/>
  <c r="B132" i="1"/>
  <c r="K130" i="1"/>
  <c r="M130" i="1" s="1"/>
  <c r="J130" i="1"/>
  <c r="I130" i="1"/>
  <c r="G130" i="1"/>
  <c r="H130" i="1" s="1"/>
  <c r="F130" i="1"/>
  <c r="E130" i="1"/>
  <c r="D130" i="1"/>
  <c r="C130" i="1"/>
  <c r="B130" i="1"/>
  <c r="K129" i="1"/>
  <c r="J129" i="1"/>
  <c r="I129" i="1"/>
  <c r="G129" i="1"/>
  <c r="H129" i="1" s="1"/>
  <c r="F129" i="1"/>
  <c r="E129" i="1"/>
  <c r="D129" i="1"/>
  <c r="C129" i="1"/>
  <c r="B129" i="1"/>
  <c r="K127" i="1"/>
  <c r="M127" i="1" s="1"/>
  <c r="J127" i="1"/>
  <c r="I127" i="1"/>
  <c r="G127" i="1"/>
  <c r="H127" i="1" s="1"/>
  <c r="F127" i="1"/>
  <c r="E127" i="1"/>
  <c r="D127" i="1"/>
  <c r="C127" i="1"/>
  <c r="B127" i="1"/>
  <c r="K126" i="1"/>
  <c r="J126" i="1"/>
  <c r="I126" i="1"/>
  <c r="G126" i="1"/>
  <c r="H126" i="1" s="1"/>
  <c r="F126" i="1"/>
  <c r="E126" i="1"/>
  <c r="D126" i="1"/>
  <c r="C126" i="1"/>
  <c r="B126" i="1"/>
  <c r="K124" i="1"/>
  <c r="M124" i="1" s="1"/>
  <c r="J124" i="1"/>
  <c r="I124" i="1"/>
  <c r="G124" i="1"/>
  <c r="H124" i="1" s="1"/>
  <c r="F124" i="1"/>
  <c r="E124" i="1"/>
  <c r="D124" i="1"/>
  <c r="C124" i="1"/>
  <c r="B124" i="1"/>
  <c r="K123" i="1"/>
  <c r="J123" i="1"/>
  <c r="I123" i="1"/>
  <c r="G123" i="1"/>
  <c r="H123" i="1" s="1"/>
  <c r="F123" i="1"/>
  <c r="E123" i="1"/>
  <c r="D123" i="1"/>
  <c r="C123" i="1"/>
  <c r="B123" i="1"/>
  <c r="K121" i="1"/>
  <c r="M121" i="1" s="1"/>
  <c r="J121" i="1"/>
  <c r="I121" i="1"/>
  <c r="G121" i="1"/>
  <c r="H121" i="1" s="1"/>
  <c r="F121" i="1"/>
  <c r="E121" i="1"/>
  <c r="D121" i="1"/>
  <c r="C121" i="1"/>
  <c r="B121" i="1"/>
  <c r="K120" i="1"/>
  <c r="J120" i="1"/>
  <c r="I120" i="1"/>
  <c r="G120" i="1"/>
  <c r="H120" i="1" s="1"/>
  <c r="F120" i="1"/>
  <c r="E120" i="1"/>
  <c r="D120" i="1"/>
  <c r="C120" i="1"/>
  <c r="B120" i="1"/>
  <c r="K118" i="1"/>
  <c r="M118" i="1" s="1"/>
  <c r="J118" i="1"/>
  <c r="I118" i="1"/>
  <c r="G118" i="1"/>
  <c r="H118" i="1" s="1"/>
  <c r="F118" i="1"/>
  <c r="E118" i="1"/>
  <c r="D118" i="1"/>
  <c r="C118" i="1"/>
  <c r="B118" i="1"/>
  <c r="K117" i="1"/>
  <c r="J117" i="1"/>
  <c r="I117" i="1"/>
  <c r="G117" i="1"/>
  <c r="H117" i="1" s="1"/>
  <c r="F117" i="1"/>
  <c r="E117" i="1"/>
  <c r="D117" i="1"/>
  <c r="C117" i="1"/>
  <c r="B117" i="1"/>
  <c r="K115" i="1"/>
  <c r="M115" i="1" s="1"/>
  <c r="J115" i="1"/>
  <c r="I115" i="1"/>
  <c r="G115" i="1"/>
  <c r="H115" i="1" s="1"/>
  <c r="F115" i="1"/>
  <c r="E115" i="1"/>
  <c r="D115" i="1"/>
  <c r="C115" i="1"/>
  <c r="B115" i="1"/>
  <c r="K114" i="1"/>
  <c r="J114" i="1"/>
  <c r="I114" i="1"/>
  <c r="G114" i="1"/>
  <c r="H114" i="1" s="1"/>
  <c r="F114" i="1"/>
  <c r="E114" i="1"/>
  <c r="D114" i="1"/>
  <c r="C114" i="1"/>
  <c r="B114" i="1"/>
  <c r="K112" i="1"/>
  <c r="M112" i="1" s="1"/>
  <c r="J112" i="1"/>
  <c r="I112" i="1"/>
  <c r="G112" i="1"/>
  <c r="H112" i="1" s="1"/>
  <c r="F112" i="1"/>
  <c r="E112" i="1"/>
  <c r="D112" i="1"/>
  <c r="C112" i="1"/>
  <c r="B112" i="1"/>
  <c r="K111" i="1"/>
  <c r="J111" i="1"/>
  <c r="I111" i="1"/>
  <c r="G111" i="1"/>
  <c r="H111" i="1" s="1"/>
  <c r="F111" i="1"/>
  <c r="E111" i="1"/>
  <c r="D111" i="1"/>
  <c r="C111" i="1"/>
  <c r="B111" i="1"/>
  <c r="K109" i="1"/>
  <c r="M109" i="1" s="1"/>
  <c r="J109" i="1"/>
  <c r="I109" i="1"/>
  <c r="G109" i="1"/>
  <c r="H109" i="1" s="1"/>
  <c r="F109" i="1"/>
  <c r="E109" i="1"/>
  <c r="D109" i="1"/>
  <c r="C109" i="1"/>
  <c r="B109" i="1"/>
  <c r="K108" i="1"/>
  <c r="J108" i="1"/>
  <c r="I108" i="1"/>
  <c r="G108" i="1"/>
  <c r="H108" i="1" s="1"/>
  <c r="F108" i="1"/>
  <c r="E108" i="1"/>
  <c r="D108" i="1"/>
  <c r="C108" i="1"/>
  <c r="B108" i="1"/>
  <c r="K106" i="1"/>
  <c r="M106" i="1" s="1"/>
  <c r="J106" i="1"/>
  <c r="I106" i="1"/>
  <c r="G106" i="1"/>
  <c r="H106" i="1" s="1"/>
  <c r="F106" i="1"/>
  <c r="E106" i="1"/>
  <c r="D106" i="1"/>
  <c r="C106" i="1"/>
  <c r="B106" i="1"/>
  <c r="K105" i="1"/>
  <c r="J105" i="1"/>
  <c r="I105" i="1"/>
  <c r="G105" i="1"/>
  <c r="H105" i="1" s="1"/>
  <c r="F105" i="1"/>
  <c r="E105" i="1"/>
  <c r="D105" i="1"/>
  <c r="C105" i="1"/>
  <c r="B105" i="1"/>
  <c r="K103" i="1"/>
  <c r="M103" i="1" s="1"/>
  <c r="J103" i="1"/>
  <c r="I103" i="1"/>
  <c r="G103" i="1"/>
  <c r="H103" i="1" s="1"/>
  <c r="F103" i="1"/>
  <c r="E103" i="1"/>
  <c r="D103" i="1"/>
  <c r="C103" i="1"/>
  <c r="B103" i="1"/>
  <c r="K101" i="1"/>
  <c r="M101" i="1" s="1"/>
  <c r="J101" i="1"/>
  <c r="I101" i="1"/>
  <c r="G101" i="1"/>
  <c r="H101" i="1" s="1"/>
  <c r="F101" i="1"/>
  <c r="E101" i="1"/>
  <c r="D101" i="1"/>
  <c r="C101" i="1"/>
  <c r="B101" i="1"/>
  <c r="K99" i="1"/>
  <c r="M99" i="1" s="1"/>
  <c r="J99" i="1"/>
  <c r="I99" i="1"/>
  <c r="G99" i="1"/>
  <c r="H99" i="1" s="1"/>
  <c r="F99" i="1"/>
  <c r="E99" i="1"/>
  <c r="D99" i="1"/>
  <c r="C99" i="1"/>
  <c r="B99" i="1"/>
  <c r="K97" i="1"/>
  <c r="M97" i="1" s="1"/>
  <c r="J97" i="1"/>
  <c r="I97" i="1"/>
  <c r="G97" i="1"/>
  <c r="H97" i="1" s="1"/>
  <c r="F97" i="1"/>
  <c r="E97" i="1"/>
  <c r="D97" i="1"/>
  <c r="C97" i="1"/>
  <c r="B97" i="1"/>
  <c r="K95" i="1"/>
  <c r="M95" i="1" s="1"/>
  <c r="J95" i="1"/>
  <c r="I95" i="1"/>
  <c r="G95" i="1"/>
  <c r="H95" i="1" s="1"/>
  <c r="F95" i="1"/>
  <c r="E95" i="1"/>
  <c r="D95" i="1"/>
  <c r="C95" i="1"/>
  <c r="B95" i="1"/>
  <c r="K94" i="1"/>
  <c r="J94" i="1"/>
  <c r="I94" i="1"/>
  <c r="G94" i="1"/>
  <c r="H94" i="1" s="1"/>
  <c r="F94" i="1"/>
  <c r="E94" i="1"/>
  <c r="D94" i="1"/>
  <c r="C94" i="1"/>
  <c r="B94" i="1"/>
  <c r="K92" i="1"/>
  <c r="M92" i="1" s="1"/>
  <c r="J92" i="1"/>
  <c r="I92" i="1"/>
  <c r="G92" i="1"/>
  <c r="H92" i="1" s="1"/>
  <c r="F92" i="1"/>
  <c r="E92" i="1"/>
  <c r="D92" i="1"/>
  <c r="C92" i="1"/>
  <c r="B92" i="1"/>
  <c r="K90" i="1"/>
  <c r="M90" i="1" s="1"/>
  <c r="J90" i="1"/>
  <c r="I90" i="1"/>
  <c r="G90" i="1"/>
  <c r="H90" i="1" s="1"/>
  <c r="F90" i="1"/>
  <c r="E90" i="1"/>
  <c r="D90" i="1"/>
  <c r="C90" i="1"/>
  <c r="B90" i="1"/>
  <c r="K88" i="1"/>
  <c r="M88" i="1" s="1"/>
  <c r="J88" i="1"/>
  <c r="I88" i="1"/>
  <c r="G88" i="1"/>
  <c r="H88" i="1" s="1"/>
  <c r="F88" i="1"/>
  <c r="E88" i="1"/>
  <c r="D88" i="1"/>
  <c r="C88" i="1"/>
  <c r="B88" i="1"/>
  <c r="K87" i="1"/>
  <c r="J87" i="1"/>
  <c r="I87" i="1"/>
  <c r="G87" i="1"/>
  <c r="H87" i="1" s="1"/>
  <c r="F87" i="1"/>
  <c r="E87" i="1"/>
  <c r="D87" i="1"/>
  <c r="C87" i="1"/>
  <c r="B87" i="1"/>
  <c r="K85" i="1"/>
  <c r="M85" i="1" s="1"/>
  <c r="J85" i="1"/>
  <c r="I85" i="1"/>
  <c r="G85" i="1"/>
  <c r="H85" i="1" s="1"/>
  <c r="F85" i="1"/>
  <c r="E85" i="1"/>
  <c r="D85" i="1"/>
  <c r="C85" i="1"/>
  <c r="B85" i="1"/>
  <c r="K84" i="1"/>
  <c r="J84" i="1"/>
  <c r="I84" i="1"/>
  <c r="G84" i="1"/>
  <c r="H84" i="1" s="1"/>
  <c r="F84" i="1"/>
  <c r="E84" i="1"/>
  <c r="D84" i="1"/>
  <c r="C84" i="1"/>
  <c r="B84" i="1"/>
  <c r="K82" i="1"/>
  <c r="M82" i="1" s="1"/>
  <c r="J82" i="1"/>
  <c r="I82" i="1"/>
  <c r="G82" i="1"/>
  <c r="H82" i="1" s="1"/>
  <c r="F82" i="1"/>
  <c r="E82" i="1"/>
  <c r="D82" i="1"/>
  <c r="C82" i="1"/>
  <c r="B82" i="1"/>
  <c r="K81" i="1"/>
  <c r="J81" i="1"/>
  <c r="I81" i="1"/>
  <c r="G81" i="1"/>
  <c r="H81" i="1" s="1"/>
  <c r="F81" i="1"/>
  <c r="E81" i="1"/>
  <c r="D81" i="1"/>
  <c r="C81" i="1"/>
  <c r="B81" i="1"/>
  <c r="K80" i="1"/>
  <c r="J80" i="1"/>
  <c r="I80" i="1"/>
  <c r="G80" i="1"/>
  <c r="H80" i="1" s="1"/>
  <c r="F80" i="1"/>
  <c r="E80" i="1"/>
  <c r="D80" i="1"/>
  <c r="C80" i="1"/>
  <c r="B80" i="1"/>
  <c r="K79" i="1"/>
  <c r="J79" i="1"/>
  <c r="I79" i="1"/>
  <c r="G79" i="1"/>
  <c r="H79" i="1" s="1"/>
  <c r="F79" i="1"/>
  <c r="E79" i="1"/>
  <c r="D79" i="1"/>
  <c r="C79" i="1"/>
  <c r="B79" i="1"/>
  <c r="K78" i="1"/>
  <c r="J78" i="1"/>
  <c r="I78" i="1"/>
  <c r="G78" i="1"/>
  <c r="H78" i="1" s="1"/>
  <c r="F78" i="1"/>
  <c r="E78" i="1"/>
  <c r="D78" i="1"/>
  <c r="C78" i="1"/>
  <c r="B78" i="1"/>
  <c r="K77" i="1"/>
  <c r="J77" i="1"/>
  <c r="I77" i="1"/>
  <c r="G77" i="1"/>
  <c r="H77" i="1" s="1"/>
  <c r="F77" i="1"/>
  <c r="E77" i="1"/>
  <c r="D77" i="1"/>
  <c r="C77" i="1"/>
  <c r="B77" i="1"/>
  <c r="K76" i="1"/>
  <c r="J76" i="1"/>
  <c r="I76" i="1"/>
  <c r="G76" i="1"/>
  <c r="H76" i="1" s="1"/>
  <c r="F76" i="1"/>
  <c r="E76" i="1"/>
  <c r="D76" i="1"/>
  <c r="C76" i="1"/>
  <c r="B76" i="1"/>
  <c r="K75" i="1"/>
  <c r="J75" i="1"/>
  <c r="I75" i="1"/>
  <c r="G75" i="1"/>
  <c r="H75" i="1" s="1"/>
  <c r="F75" i="1"/>
  <c r="E75" i="1"/>
  <c r="D75" i="1"/>
  <c r="C75" i="1"/>
  <c r="B75" i="1"/>
  <c r="K74" i="1"/>
  <c r="J74" i="1"/>
  <c r="I74" i="1"/>
  <c r="G74" i="1"/>
  <c r="H74" i="1" s="1"/>
  <c r="F74" i="1"/>
  <c r="E74" i="1"/>
  <c r="D74" i="1"/>
  <c r="C74" i="1"/>
  <c r="B74" i="1"/>
  <c r="K73" i="1"/>
  <c r="J73" i="1"/>
  <c r="I73" i="1"/>
  <c r="G73" i="1"/>
  <c r="H73" i="1" s="1"/>
  <c r="F73" i="1"/>
  <c r="E73" i="1"/>
  <c r="D73" i="1"/>
  <c r="C73" i="1"/>
  <c r="B73" i="1"/>
  <c r="K72" i="1"/>
  <c r="J72" i="1"/>
  <c r="I72" i="1"/>
  <c r="G72" i="1"/>
  <c r="H72" i="1" s="1"/>
  <c r="F72" i="1"/>
  <c r="E72" i="1"/>
  <c r="D72" i="1"/>
  <c r="C72" i="1"/>
  <c r="B72" i="1"/>
  <c r="K71" i="1"/>
  <c r="J71" i="1"/>
  <c r="I71" i="1"/>
  <c r="G71" i="1"/>
  <c r="H71" i="1" s="1"/>
  <c r="F71" i="1"/>
  <c r="E71" i="1"/>
  <c r="D71" i="1"/>
  <c r="C71" i="1"/>
  <c r="B71" i="1"/>
  <c r="K70" i="1"/>
  <c r="J70" i="1"/>
  <c r="I70" i="1"/>
  <c r="G70" i="1"/>
  <c r="H70" i="1" s="1"/>
  <c r="F70" i="1"/>
  <c r="E70" i="1"/>
  <c r="D70" i="1"/>
  <c r="C70" i="1"/>
  <c r="B70" i="1"/>
  <c r="K69" i="1"/>
  <c r="J69" i="1"/>
  <c r="I69" i="1"/>
  <c r="G69" i="1"/>
  <c r="H69" i="1" s="1"/>
  <c r="F69" i="1"/>
  <c r="E69" i="1"/>
  <c r="D69" i="1"/>
  <c r="C69" i="1"/>
  <c r="B69" i="1"/>
  <c r="K68" i="1"/>
  <c r="J68" i="1"/>
  <c r="I68" i="1"/>
  <c r="G68" i="1"/>
  <c r="H68" i="1" s="1"/>
  <c r="F68" i="1"/>
  <c r="E68" i="1"/>
  <c r="D68" i="1"/>
  <c r="C68" i="1"/>
  <c r="B68" i="1"/>
  <c r="K67" i="1"/>
  <c r="J67" i="1"/>
  <c r="I67" i="1"/>
  <c r="G67" i="1"/>
  <c r="H67" i="1" s="1"/>
  <c r="F67" i="1"/>
  <c r="E67" i="1"/>
  <c r="D67" i="1"/>
  <c r="C67" i="1"/>
  <c r="B67" i="1"/>
  <c r="K66" i="1"/>
  <c r="J66" i="1"/>
  <c r="I66" i="1"/>
  <c r="G66" i="1"/>
  <c r="H66" i="1" s="1"/>
  <c r="F66" i="1"/>
  <c r="E66" i="1"/>
  <c r="D66" i="1"/>
  <c r="C66" i="1"/>
  <c r="B66" i="1"/>
  <c r="K63" i="1"/>
  <c r="J63" i="1"/>
  <c r="I63" i="1"/>
  <c r="G63" i="1"/>
  <c r="H63" i="1" s="1"/>
  <c r="F63" i="1"/>
  <c r="E63" i="1"/>
  <c r="D63" i="1"/>
  <c r="C63" i="1"/>
  <c r="B63" i="1"/>
  <c r="K62" i="1"/>
  <c r="J62" i="1"/>
  <c r="I62" i="1"/>
  <c r="G62" i="1"/>
  <c r="H62" i="1" s="1"/>
  <c r="F62" i="1"/>
  <c r="E62" i="1"/>
  <c r="D62" i="1"/>
  <c r="C62" i="1"/>
  <c r="B62" i="1"/>
  <c r="K61" i="1"/>
  <c r="J61" i="1"/>
  <c r="I61" i="1"/>
  <c r="G61" i="1"/>
  <c r="H61" i="1" s="1"/>
  <c r="F61" i="1"/>
  <c r="E61" i="1"/>
  <c r="D61" i="1"/>
  <c r="C61" i="1"/>
  <c r="B61" i="1"/>
  <c r="K60" i="1"/>
  <c r="J60" i="1"/>
  <c r="I60" i="1"/>
  <c r="G60" i="1"/>
  <c r="H60" i="1" s="1"/>
  <c r="F60" i="1"/>
  <c r="E60" i="1"/>
  <c r="D60" i="1"/>
  <c r="C60" i="1"/>
  <c r="B60" i="1"/>
  <c r="K59" i="1"/>
  <c r="J59" i="1"/>
  <c r="I59" i="1"/>
  <c r="G59" i="1"/>
  <c r="H59" i="1" s="1"/>
  <c r="F59" i="1"/>
  <c r="E59" i="1"/>
  <c r="D59" i="1"/>
  <c r="C59" i="1"/>
  <c r="B59" i="1"/>
  <c r="K58" i="1"/>
  <c r="J58" i="1"/>
  <c r="I58" i="1"/>
  <c r="G58" i="1"/>
  <c r="H58" i="1" s="1"/>
  <c r="F58" i="1"/>
  <c r="E58" i="1"/>
  <c r="D58" i="1"/>
  <c r="C58" i="1"/>
  <c r="B58" i="1"/>
  <c r="K57" i="1"/>
  <c r="J57" i="1"/>
  <c r="I57" i="1"/>
  <c r="G57" i="1"/>
  <c r="H57" i="1" s="1"/>
  <c r="F57" i="1"/>
  <c r="E57" i="1"/>
  <c r="D57" i="1"/>
  <c r="C57" i="1"/>
  <c r="B57" i="1"/>
  <c r="K56" i="1"/>
  <c r="J56" i="1"/>
  <c r="I56" i="1"/>
  <c r="G56" i="1"/>
  <c r="H56" i="1" s="1"/>
  <c r="F56" i="1"/>
  <c r="E56" i="1"/>
  <c r="D56" i="1"/>
  <c r="C56" i="1"/>
  <c r="B56" i="1"/>
  <c r="K55" i="1"/>
  <c r="J55" i="1"/>
  <c r="I55" i="1"/>
  <c r="G55" i="1"/>
  <c r="H55" i="1" s="1"/>
  <c r="F55" i="1"/>
  <c r="E55" i="1"/>
  <c r="D55" i="1"/>
  <c r="C55" i="1"/>
  <c r="B55" i="1"/>
  <c r="K54" i="1"/>
  <c r="J54" i="1"/>
  <c r="I54" i="1"/>
  <c r="G54" i="1"/>
  <c r="H54" i="1" s="1"/>
  <c r="F54" i="1"/>
  <c r="E54" i="1"/>
  <c r="D54" i="1"/>
  <c r="C54" i="1"/>
  <c r="B54" i="1"/>
  <c r="K53" i="1"/>
  <c r="J53" i="1"/>
  <c r="I53" i="1"/>
  <c r="G53" i="1"/>
  <c r="H53" i="1" s="1"/>
  <c r="F53" i="1"/>
  <c r="E53" i="1"/>
  <c r="D53" i="1"/>
  <c r="C53" i="1"/>
  <c r="B53" i="1"/>
  <c r="K52" i="1"/>
  <c r="J52" i="1"/>
  <c r="I52" i="1"/>
  <c r="G52" i="1"/>
  <c r="H52" i="1" s="1"/>
  <c r="F52" i="1"/>
  <c r="E52" i="1"/>
  <c r="D52" i="1"/>
  <c r="C52" i="1"/>
  <c r="B52" i="1"/>
  <c r="K50" i="1"/>
  <c r="J50" i="1"/>
  <c r="I50" i="1"/>
  <c r="G50" i="1"/>
  <c r="H50" i="1" s="1"/>
  <c r="F50" i="1"/>
  <c r="E50" i="1"/>
  <c r="D50" i="1"/>
  <c r="C50" i="1"/>
  <c r="B50" i="1"/>
  <c r="K49" i="1"/>
  <c r="J49" i="1"/>
  <c r="I49" i="1"/>
  <c r="G49" i="1"/>
  <c r="H49" i="1" s="1"/>
  <c r="F49" i="1"/>
  <c r="E49" i="1"/>
  <c r="D49" i="1"/>
  <c r="C49" i="1"/>
  <c r="B49" i="1"/>
  <c r="K48" i="1"/>
  <c r="J48" i="1"/>
  <c r="I48" i="1"/>
  <c r="G48" i="1"/>
  <c r="H48" i="1" s="1"/>
  <c r="F48" i="1"/>
  <c r="E48" i="1"/>
  <c r="D48" i="1"/>
  <c r="C48" i="1"/>
  <c r="B48" i="1"/>
  <c r="K47" i="1"/>
  <c r="J47" i="1"/>
  <c r="I47" i="1"/>
  <c r="G47" i="1"/>
  <c r="H47" i="1" s="1"/>
  <c r="F47" i="1"/>
  <c r="E47" i="1"/>
  <c r="D47" i="1"/>
  <c r="C47" i="1"/>
  <c r="B47" i="1"/>
  <c r="K45" i="1"/>
  <c r="L45" i="1" s="1"/>
  <c r="L146" i="1" s="1"/>
  <c r="J45" i="1"/>
  <c r="I45" i="1"/>
  <c r="G45" i="1"/>
  <c r="H45" i="1" s="1"/>
  <c r="F45" i="1"/>
  <c r="E45" i="1"/>
  <c r="D45" i="1"/>
  <c r="C45" i="1"/>
  <c r="B45" i="1"/>
  <c r="K43" i="1"/>
  <c r="J43" i="1"/>
  <c r="I43" i="1"/>
  <c r="G43" i="1"/>
  <c r="H43" i="1" s="1"/>
  <c r="F43" i="1"/>
  <c r="E43" i="1"/>
  <c r="D43" i="1"/>
  <c r="C43" i="1"/>
  <c r="B43" i="1"/>
  <c r="K42" i="1"/>
  <c r="J42" i="1"/>
  <c r="I42" i="1"/>
  <c r="G42" i="1"/>
  <c r="H42" i="1" s="1"/>
  <c r="F42" i="1"/>
  <c r="E42" i="1"/>
  <c r="D42" i="1"/>
  <c r="C42" i="1"/>
  <c r="B42" i="1"/>
  <c r="K40" i="1"/>
  <c r="J40" i="1"/>
  <c r="I40" i="1"/>
  <c r="G40" i="1"/>
  <c r="H40" i="1" s="1"/>
  <c r="F40" i="1"/>
  <c r="E40" i="1"/>
  <c r="D40" i="1"/>
  <c r="C40" i="1"/>
  <c r="B40" i="1"/>
  <c r="K38" i="1"/>
  <c r="J38" i="1"/>
  <c r="I38" i="1"/>
  <c r="G38" i="1"/>
  <c r="H38" i="1" s="1"/>
  <c r="F38" i="1"/>
  <c r="E38" i="1"/>
  <c r="D38" i="1"/>
  <c r="C38" i="1"/>
  <c r="B38" i="1"/>
  <c r="K37" i="1"/>
  <c r="J37" i="1"/>
  <c r="I37" i="1"/>
  <c r="G37" i="1"/>
  <c r="H37" i="1" s="1"/>
  <c r="F37" i="1"/>
  <c r="E37" i="1"/>
  <c r="D37" i="1"/>
  <c r="C37" i="1"/>
  <c r="B37" i="1"/>
  <c r="K35" i="1"/>
  <c r="J35" i="1"/>
  <c r="I35" i="1"/>
  <c r="G35" i="1"/>
  <c r="H35" i="1" s="1"/>
  <c r="F35" i="1"/>
  <c r="E35" i="1"/>
  <c r="D35" i="1"/>
  <c r="C35" i="1"/>
  <c r="B35" i="1"/>
  <c r="K34" i="1"/>
  <c r="J34" i="1"/>
  <c r="I34" i="1"/>
  <c r="G34" i="1"/>
  <c r="H34" i="1" s="1"/>
  <c r="F34" i="1"/>
  <c r="E34" i="1"/>
  <c r="D34" i="1"/>
  <c r="C34" i="1"/>
  <c r="B34" i="1"/>
  <c r="K33" i="1"/>
  <c r="J33" i="1"/>
  <c r="I33" i="1"/>
  <c r="G33" i="1"/>
  <c r="H33" i="1" s="1"/>
  <c r="F33" i="1"/>
  <c r="E33" i="1"/>
  <c r="D33" i="1"/>
  <c r="C33" i="1"/>
  <c r="B33" i="1"/>
  <c r="K32" i="1"/>
  <c r="J32" i="1"/>
  <c r="I32" i="1"/>
  <c r="G32" i="1"/>
  <c r="H32" i="1" s="1"/>
  <c r="F32" i="1"/>
  <c r="E32" i="1"/>
  <c r="D32" i="1"/>
  <c r="C32" i="1"/>
  <c r="B32" i="1"/>
  <c r="K30" i="1"/>
  <c r="J30" i="1"/>
  <c r="I30" i="1"/>
  <c r="G30" i="1"/>
  <c r="H30" i="1" s="1"/>
  <c r="F30" i="1"/>
  <c r="E30" i="1"/>
  <c r="D30" i="1"/>
  <c r="C30" i="1"/>
  <c r="B30" i="1"/>
  <c r="K28" i="1"/>
  <c r="J28" i="1"/>
  <c r="I28" i="1"/>
  <c r="G28" i="1"/>
  <c r="H28" i="1" s="1"/>
  <c r="F28" i="1"/>
  <c r="E28" i="1"/>
  <c r="D28" i="1"/>
  <c r="C28" i="1"/>
  <c r="B28" i="1"/>
  <c r="K26" i="1"/>
  <c r="J26" i="1"/>
  <c r="I26" i="1"/>
  <c r="G26" i="1"/>
  <c r="H26" i="1" s="1"/>
  <c r="F26" i="1"/>
  <c r="E26" i="1"/>
  <c r="D26" i="1"/>
  <c r="C26" i="1"/>
  <c r="B26" i="1"/>
  <c r="K25" i="1"/>
  <c r="J25" i="1"/>
  <c r="I25" i="1"/>
  <c r="G25" i="1"/>
  <c r="H25" i="1" s="1"/>
  <c r="F25" i="1"/>
  <c r="E25" i="1"/>
  <c r="D25" i="1"/>
  <c r="C25" i="1"/>
  <c r="B25" i="1"/>
  <c r="K23" i="1"/>
  <c r="J23" i="1"/>
  <c r="I23" i="1"/>
  <c r="G23" i="1"/>
  <c r="H23" i="1" s="1"/>
  <c r="F23" i="1"/>
  <c r="E23" i="1"/>
  <c r="D23" i="1"/>
  <c r="C23" i="1"/>
  <c r="B23" i="1"/>
  <c r="K21" i="1"/>
  <c r="J21" i="1"/>
  <c r="I21" i="1"/>
  <c r="G21" i="1"/>
  <c r="H21" i="1" s="1"/>
  <c r="F21" i="1"/>
  <c r="E21" i="1"/>
  <c r="D21" i="1"/>
  <c r="C21" i="1"/>
  <c r="B21" i="1"/>
  <c r="K19" i="1"/>
  <c r="J19" i="1"/>
  <c r="I19" i="1"/>
  <c r="G19" i="1"/>
  <c r="H19" i="1" s="1"/>
  <c r="F19" i="1"/>
  <c r="E19" i="1"/>
  <c r="D19" i="1"/>
  <c r="C19" i="1"/>
  <c r="B19" i="1"/>
  <c r="K18" i="1"/>
  <c r="J18" i="1"/>
  <c r="I18" i="1"/>
  <c r="G18" i="1"/>
  <c r="H18" i="1" s="1"/>
  <c r="F18" i="1"/>
  <c r="E18" i="1"/>
  <c r="D18" i="1"/>
  <c r="C18" i="1"/>
  <c r="B18" i="1"/>
  <c r="K17" i="1"/>
  <c r="J17" i="1"/>
  <c r="I17" i="1"/>
  <c r="G17" i="1"/>
  <c r="H17" i="1" s="1"/>
  <c r="F17" i="1"/>
  <c r="E17" i="1"/>
  <c r="D17" i="1"/>
  <c r="C17" i="1"/>
  <c r="B17" i="1"/>
  <c r="K16" i="1"/>
  <c r="J16" i="1"/>
  <c r="I16" i="1"/>
  <c r="G16" i="1"/>
  <c r="H16" i="1" s="1"/>
  <c r="F16" i="1"/>
  <c r="E16" i="1"/>
  <c r="D16" i="1"/>
  <c r="C16" i="1"/>
  <c r="B16" i="1"/>
  <c r="K15" i="1"/>
  <c r="J15" i="1"/>
  <c r="I15" i="1"/>
  <c r="G15" i="1"/>
  <c r="H15" i="1" s="1"/>
  <c r="F15" i="1"/>
  <c r="E15" i="1"/>
  <c r="D15" i="1"/>
  <c r="C15" i="1"/>
  <c r="B15" i="1"/>
  <c r="K14" i="1"/>
  <c r="J14" i="1"/>
  <c r="I14" i="1"/>
  <c r="G14" i="1"/>
  <c r="H14" i="1" s="1"/>
  <c r="F14" i="1"/>
  <c r="E14" i="1"/>
  <c r="D14" i="1"/>
  <c r="C14" i="1"/>
  <c r="B14" i="1"/>
  <c r="K13" i="1"/>
  <c r="J13" i="1"/>
  <c r="I13" i="1"/>
  <c r="G13" i="1"/>
  <c r="H13" i="1" s="1"/>
  <c r="F13" i="1"/>
  <c r="E13" i="1"/>
  <c r="D13" i="1"/>
  <c r="C13" i="1"/>
  <c r="B13" i="1"/>
  <c r="K12" i="1"/>
  <c r="J12" i="1"/>
  <c r="I12" i="1"/>
  <c r="G12" i="1"/>
  <c r="H12" i="1" s="1"/>
  <c r="F12" i="1"/>
  <c r="E12" i="1"/>
  <c r="D12" i="1"/>
  <c r="C12" i="1"/>
  <c r="B12" i="1"/>
  <c r="K11" i="1"/>
  <c r="J11" i="1"/>
  <c r="I11" i="1"/>
  <c r="G11" i="1"/>
  <c r="H11" i="1" s="1"/>
  <c r="F11" i="1"/>
  <c r="E11" i="1"/>
  <c r="D11" i="1"/>
  <c r="C11" i="1"/>
  <c r="B11" i="1"/>
  <c r="K10" i="1"/>
  <c r="J10" i="1"/>
  <c r="I10" i="1"/>
  <c r="G10" i="1"/>
  <c r="H10" i="1" s="1"/>
  <c r="F10" i="1"/>
  <c r="E10" i="1"/>
  <c r="D10" i="1"/>
  <c r="C10" i="1"/>
  <c r="B10" i="1"/>
  <c r="K9" i="1"/>
  <c r="J9" i="1"/>
  <c r="I9" i="1"/>
  <c r="G9" i="1"/>
  <c r="H9" i="1" s="1"/>
  <c r="F9" i="1"/>
  <c r="E9" i="1"/>
  <c r="D9" i="1"/>
  <c r="C9" i="1"/>
  <c r="B9" i="1"/>
  <c r="K8" i="1"/>
  <c r="J8" i="1"/>
  <c r="I8" i="1"/>
  <c r="G8" i="1"/>
  <c r="H8" i="1" s="1"/>
  <c r="F8" i="1"/>
  <c r="E8" i="1"/>
  <c r="D8" i="1"/>
  <c r="C8" i="1"/>
  <c r="B8" i="1"/>
  <c r="K7" i="1"/>
  <c r="J7" i="1"/>
  <c r="I7" i="1"/>
  <c r="G7" i="1"/>
  <c r="H7" i="1" s="1"/>
  <c r="F7" i="1"/>
  <c r="E7" i="1"/>
  <c r="D7" i="1"/>
  <c r="C7" i="1"/>
  <c r="B7" i="1"/>
  <c r="K6" i="1"/>
  <c r="J6" i="1"/>
  <c r="I6" i="1"/>
  <c r="G6" i="1"/>
  <c r="H6" i="1" s="1"/>
  <c r="F6" i="1"/>
  <c r="E6" i="1"/>
  <c r="D6" i="1"/>
  <c r="C6" i="1"/>
  <c r="B6" i="1"/>
  <c r="K5" i="1"/>
  <c r="J5" i="1"/>
  <c r="I5" i="1"/>
  <c r="G5" i="1"/>
  <c r="H5" i="1" s="1"/>
  <c r="F5" i="1"/>
  <c r="E5" i="1"/>
  <c r="D5" i="1"/>
  <c r="C5" i="1"/>
  <c r="B5" i="1"/>
  <c r="K4" i="1"/>
  <c r="J4" i="1"/>
  <c r="I4" i="1"/>
  <c r="G4" i="1"/>
  <c r="H4" i="1" s="1"/>
  <c r="F4" i="1"/>
  <c r="E4" i="1"/>
  <c r="D4" i="1"/>
  <c r="C4" i="1"/>
  <c r="B4" i="1"/>
  <c r="K3" i="1"/>
  <c r="J3" i="1"/>
  <c r="I3" i="1"/>
  <c r="G3" i="1"/>
  <c r="H3" i="1" s="1"/>
  <c r="F3" i="1"/>
  <c r="E3" i="1"/>
  <c r="D3" i="1"/>
  <c r="C3" i="1"/>
  <c r="B3" i="1"/>
  <c r="K2" i="1"/>
  <c r="J2" i="1"/>
  <c r="I2" i="1"/>
  <c r="G2" i="1"/>
  <c r="H2" i="1" s="1"/>
  <c r="F2" i="1"/>
  <c r="E2" i="1"/>
  <c r="D2" i="1"/>
  <c r="C2" i="1"/>
  <c r="B2" i="1"/>
  <c r="M140" i="1" l="1"/>
</calcChain>
</file>

<file path=xl/sharedStrings.xml><?xml version="1.0" encoding="utf-8"?>
<sst xmlns="http://schemas.openxmlformats.org/spreadsheetml/2006/main" count="435" uniqueCount="221">
  <si>
    <t>Fund#</t>
  </si>
  <si>
    <t>Department#</t>
  </si>
  <si>
    <t>Division#</t>
  </si>
  <si>
    <t>Program#</t>
  </si>
  <si>
    <t>SubProgram#</t>
  </si>
  <si>
    <t>Account</t>
  </si>
  <si>
    <t>Account Type</t>
  </si>
  <si>
    <t>Fund Description</t>
  </si>
  <si>
    <t>Account Description</t>
  </si>
  <si>
    <t>Amount</t>
  </si>
  <si>
    <t>Sweep Accounts &amp; Other Bank Accounts</t>
  </si>
  <si>
    <t xml:space="preserve"> </t>
  </si>
  <si>
    <t>Fund</t>
  </si>
  <si>
    <t>Account #</t>
  </si>
  <si>
    <t>Fund Name</t>
  </si>
  <si>
    <t>Bank</t>
  </si>
  <si>
    <t>General Fund</t>
  </si>
  <si>
    <t>TD Bank</t>
  </si>
  <si>
    <t>Sweep - Main Operating</t>
  </si>
  <si>
    <t>101</t>
  </si>
  <si>
    <t>1000_175</t>
  </si>
  <si>
    <t>KeyBank</t>
  </si>
  <si>
    <t>Stability Bond Proceeds</t>
  </si>
  <si>
    <t>A</t>
  </si>
  <si>
    <t>Various</t>
  </si>
  <si>
    <t>1100_</t>
  </si>
  <si>
    <t>Water, Wastewater, Storm - Depository</t>
  </si>
  <si>
    <t>483</t>
  </si>
  <si>
    <t>1000_480</t>
  </si>
  <si>
    <t>BT</t>
  </si>
  <si>
    <t>Telecom  -Depository</t>
  </si>
  <si>
    <t>400</t>
  </si>
  <si>
    <t>1000_400</t>
  </si>
  <si>
    <t>Airport</t>
  </si>
  <si>
    <t>Airport - Depository</t>
  </si>
  <si>
    <t>125</t>
  </si>
  <si>
    <t>1000_126</t>
  </si>
  <si>
    <t>Retirement</t>
  </si>
  <si>
    <t>Retirement - Disbursements</t>
  </si>
  <si>
    <t>TIF</t>
  </si>
  <si>
    <t xml:space="preserve"> TIF</t>
  </si>
  <si>
    <t>1000_701</t>
  </si>
  <si>
    <t>Capital</t>
  </si>
  <si>
    <t>Capital Improvements Project</t>
  </si>
  <si>
    <t>1050_201</t>
  </si>
  <si>
    <t>Impact</t>
  </si>
  <si>
    <t>Impact Fees</t>
  </si>
  <si>
    <t>1100_700</t>
  </si>
  <si>
    <t>Pennies for Parks</t>
  </si>
  <si>
    <t>264</t>
  </si>
  <si>
    <t>1000_200</t>
  </si>
  <si>
    <t>Traffic - Depository</t>
  </si>
  <si>
    <t>301</t>
  </si>
  <si>
    <t>1000_300</t>
  </si>
  <si>
    <t>CEDO</t>
  </si>
  <si>
    <t>Bank Account (s)</t>
  </si>
  <si>
    <t>1050_425</t>
  </si>
  <si>
    <t>Operating Maintenance Reserve</t>
  </si>
  <si>
    <t>1050_400</t>
  </si>
  <si>
    <t>2003 Debt Service Fund</t>
  </si>
  <si>
    <t>1100_450</t>
  </si>
  <si>
    <t>Passenger Facility Charges</t>
  </si>
  <si>
    <t>1000_415</t>
  </si>
  <si>
    <t>Prepaid - Debt Coverage Improvement</t>
  </si>
  <si>
    <t>1000_420</t>
  </si>
  <si>
    <t>Airport - CFC</t>
  </si>
  <si>
    <t>1050_415</t>
  </si>
  <si>
    <t>Mellon</t>
  </si>
  <si>
    <t xml:space="preserve">Delta Airlines Escrow </t>
  </si>
  <si>
    <t>1050_487</t>
  </si>
  <si>
    <t>Peoples</t>
  </si>
  <si>
    <t>Debt Service Res 2012 A</t>
  </si>
  <si>
    <t>1050_488</t>
  </si>
  <si>
    <t>Debt Service Res. 2012 B</t>
  </si>
  <si>
    <t>1050_489</t>
  </si>
  <si>
    <t>Debt Service Res. 2012 C</t>
  </si>
  <si>
    <t>1050_490</t>
  </si>
  <si>
    <t xml:space="preserve">Debt Service Res. 2012 ABC COI </t>
  </si>
  <si>
    <t>1050_491</t>
  </si>
  <si>
    <t>2012 ABC Construction</t>
  </si>
  <si>
    <t>1050_430</t>
  </si>
  <si>
    <t>Cash Reserve - Required by Bond Covenant</t>
  </si>
  <si>
    <t>1000_600</t>
  </si>
  <si>
    <t>BCDC</t>
  </si>
  <si>
    <t>BCDC - Reserve Requirements</t>
  </si>
  <si>
    <t>1000_603</t>
  </si>
  <si>
    <t>BCDC - Depository</t>
  </si>
  <si>
    <t>1000_605</t>
  </si>
  <si>
    <t>BCDC  - Reserve Requirement</t>
  </si>
  <si>
    <t>500's</t>
  </si>
  <si>
    <t>1100_500</t>
  </si>
  <si>
    <t>Perpetual</t>
  </si>
  <si>
    <t xml:space="preserve">Cash Miscellaneous </t>
  </si>
  <si>
    <t>1050_107</t>
  </si>
  <si>
    <t>Equitable Sharing</t>
  </si>
  <si>
    <t>704</t>
  </si>
  <si>
    <t>1000_700</t>
  </si>
  <si>
    <t xml:space="preserve">Green Mountain Power </t>
  </si>
  <si>
    <t>1000_102</t>
  </si>
  <si>
    <t>HR (ERRP) Reimbursements</t>
  </si>
  <si>
    <t>1000_110</t>
  </si>
  <si>
    <t>Safeguard - Main Operating</t>
  </si>
  <si>
    <t>1000_125</t>
  </si>
  <si>
    <t>Payroll - ADP Disbursement</t>
  </si>
  <si>
    <t>1050_135</t>
  </si>
  <si>
    <t>KeyBanc</t>
  </si>
  <si>
    <t>Cemetery Perpetual Care Fund</t>
  </si>
  <si>
    <t>1100_503</t>
  </si>
  <si>
    <t>Walter Carpenter Fund</t>
  </si>
  <si>
    <t>1100_504</t>
  </si>
  <si>
    <t>Christmas Account Fund</t>
  </si>
  <si>
    <t>1100_505</t>
  </si>
  <si>
    <t>Lolita Deming Estate</t>
  </si>
  <si>
    <t>1100_506</t>
  </si>
  <si>
    <t>Cash Firemen's Relief Trust</t>
  </si>
  <si>
    <t>1100_507</t>
  </si>
  <si>
    <t>Firemen Fund</t>
  </si>
  <si>
    <t>1050_450</t>
  </si>
  <si>
    <t xml:space="preserve">HODAG </t>
  </si>
  <si>
    <t>1050_470</t>
  </si>
  <si>
    <t>Revenue Anticipation Line of Credit</t>
  </si>
  <si>
    <t>1050_410</t>
  </si>
  <si>
    <t>NSB</t>
  </si>
  <si>
    <t xml:space="preserve">Grant Anticipation Reserve </t>
  </si>
  <si>
    <t>Totals</t>
  </si>
  <si>
    <t>(Due To)  / Due From</t>
  </si>
  <si>
    <t>Amounts that are positive owe to the Sweep Account.</t>
  </si>
  <si>
    <t>11/31/2013</t>
  </si>
  <si>
    <t>1100_101</t>
  </si>
  <si>
    <t xml:space="preserve"> General Fund</t>
  </si>
  <si>
    <t>Capital Fund</t>
  </si>
  <si>
    <t>190</t>
  </si>
  <si>
    <t>1100_190</t>
  </si>
  <si>
    <t>School</t>
  </si>
  <si>
    <t xml:space="preserve"> School Fund</t>
  </si>
  <si>
    <t>B</t>
  </si>
  <si>
    <t>1100_125</t>
  </si>
  <si>
    <t xml:space="preserve"> Retirement Fund</t>
  </si>
  <si>
    <t>C</t>
  </si>
  <si>
    <t>1100_301</t>
  </si>
  <si>
    <t xml:space="preserve"> Community &amp; Economic Dev. Fund</t>
  </si>
  <si>
    <t>1100_400</t>
  </si>
  <si>
    <t xml:space="preserve"> Airport Fund</t>
  </si>
  <si>
    <t>D</t>
  </si>
  <si>
    <t>484</t>
  </si>
  <si>
    <t>1100_484</t>
  </si>
  <si>
    <t xml:space="preserve"> Burlington Telecom -  Unfunded</t>
  </si>
  <si>
    <t>501</t>
  </si>
  <si>
    <t>1100_501</t>
  </si>
  <si>
    <t xml:space="preserve"> Cemetery Perpetual Care Fund</t>
  </si>
  <si>
    <t>230</t>
  </si>
  <si>
    <t>1100_230</t>
  </si>
  <si>
    <t>CSM</t>
  </si>
  <si>
    <t xml:space="preserve"> Church Street Marketplace Fund</t>
  </si>
  <si>
    <t>603</t>
  </si>
  <si>
    <t>1100_603</t>
  </si>
  <si>
    <t xml:space="preserve"> BCDC Fund</t>
  </si>
  <si>
    <t>Tax Anticipation Note  - Nothing Owed</t>
  </si>
  <si>
    <t>Total</t>
  </si>
  <si>
    <t>Notes:</t>
  </si>
  <si>
    <t>Adopted</t>
  </si>
  <si>
    <t>Budget</t>
  </si>
  <si>
    <t>Amended</t>
  </si>
  <si>
    <t>Current Month</t>
  </si>
  <si>
    <t>YTD</t>
  </si>
  <si>
    <t>Budget - YTD</t>
  </si>
  <si>
    <t>% used/</t>
  </si>
  <si>
    <t>Amendments</t>
  </si>
  <si>
    <t>Transactions</t>
  </si>
  <si>
    <t>Encumbrances</t>
  </si>
  <si>
    <t>Rec'd</t>
  </si>
  <si>
    <t>Prior Year Total</t>
  </si>
  <si>
    <t>REVENUE</t>
  </si>
  <si>
    <t>4700</t>
  </si>
  <si>
    <t xml:space="preserve">Interest / Investment  Income </t>
  </si>
  <si>
    <t>+++</t>
  </si>
  <si>
    <t>REVENUE TOTALS</t>
  </si>
  <si>
    <t>EXPENSE</t>
  </si>
  <si>
    <t>5000</t>
  </si>
  <si>
    <t>Salaries and Wages</t>
  </si>
  <si>
    <t>5000_105</t>
  </si>
  <si>
    <t>Salaries and Wages Limited Service</t>
  </si>
  <si>
    <t>5400</t>
  </si>
  <si>
    <t>Employee Benefits</t>
  </si>
  <si>
    <t>5400_100</t>
  </si>
  <si>
    <t>Employee Benefits FICA</t>
  </si>
  <si>
    <t>5400_130</t>
  </si>
  <si>
    <t>Employee Benefits Dental Insurance</t>
  </si>
  <si>
    <t>5400_135</t>
  </si>
  <si>
    <t>Employee Benefits Life Insurance</t>
  </si>
  <si>
    <t>7303</t>
  </si>
  <si>
    <t>Regulatory and Bank Fees</t>
  </si>
  <si>
    <t>9500</t>
  </si>
  <si>
    <t>Capital Outlay</t>
  </si>
  <si>
    <t>9500_110</t>
  </si>
  <si>
    <t>Capital Outlay Capital Expenditures</t>
  </si>
  <si>
    <t>EXPENSE TOTALS</t>
  </si>
  <si>
    <t>Grand Totals</t>
  </si>
  <si>
    <r>
      <t>Budget Performance Report</t>
    </r>
    <r>
      <rPr>
        <sz val="10"/>
        <rFont val="Arial"/>
        <charset val="1"/>
      </rPr>
      <t xml:space="preserve">
</t>
    </r>
    <r>
      <rPr>
        <sz val="11.95"/>
        <rFont val="tahoma"/>
        <charset val="1"/>
      </rPr>
      <t xml:space="preserve">Date Range 06/01/14 - 06/30/14
Include Rollup Account and Rollup to Account
</t>
    </r>
  </si>
  <si>
    <r>
      <t xml:space="preserve">Fund   </t>
    </r>
    <r>
      <rPr>
        <b/>
        <sz val="7"/>
        <rFont val="tahoma"/>
        <charset val="1"/>
      </rPr>
      <t>700 - Capital Fund - General</t>
    </r>
  </si>
  <si>
    <r>
      <t xml:space="preserve">Department   </t>
    </r>
    <r>
      <rPr>
        <b/>
        <sz val="7"/>
        <rFont val="tahoma"/>
        <charset val="1"/>
      </rPr>
      <t>23 - Parks and Recreation</t>
    </r>
  </si>
  <si>
    <r>
      <t xml:space="preserve">Division   </t>
    </r>
    <r>
      <rPr>
        <b/>
        <sz val="7"/>
        <rFont val="tahoma"/>
        <charset val="1"/>
      </rPr>
      <t>000 - Admin</t>
    </r>
  </si>
  <si>
    <r>
      <t xml:space="preserve">Program   </t>
    </r>
    <r>
      <rPr>
        <b/>
        <sz val="7"/>
        <rFont val="tahoma"/>
        <charset val="1"/>
      </rPr>
      <t>701 - Pennies for Parks</t>
    </r>
  </si>
  <si>
    <r>
      <t xml:space="preserve">Program   </t>
    </r>
    <r>
      <rPr>
        <b/>
        <sz val="7"/>
        <rFont val="tahoma"/>
        <charset val="1"/>
      </rPr>
      <t>701 - Pennies for Parks</t>
    </r>
    <r>
      <rPr>
        <sz val="7"/>
        <rFont val="Tahoma"/>
        <charset val="1"/>
      </rPr>
      <t xml:space="preserve"> Totals</t>
    </r>
  </si>
  <si>
    <r>
      <t xml:space="preserve">Division   </t>
    </r>
    <r>
      <rPr>
        <b/>
        <sz val="7"/>
        <rFont val="tahoma"/>
        <charset val="1"/>
      </rPr>
      <t>000 - Admin</t>
    </r>
    <r>
      <rPr>
        <sz val="7"/>
        <rFont val="Tahoma"/>
        <charset val="1"/>
      </rPr>
      <t xml:space="preserve"> Totals</t>
    </r>
  </si>
  <si>
    <r>
      <t xml:space="preserve">Department   </t>
    </r>
    <r>
      <rPr>
        <b/>
        <sz val="7"/>
        <rFont val="tahoma"/>
        <charset val="1"/>
      </rPr>
      <t>23 - Parks and Recreation</t>
    </r>
    <r>
      <rPr>
        <sz val="7"/>
        <rFont val="Tahoma"/>
        <charset val="1"/>
      </rPr>
      <t xml:space="preserve"> Totals</t>
    </r>
  </si>
  <si>
    <r>
      <t>5000 - Salaries and Wages</t>
    </r>
    <r>
      <rPr>
        <sz val="7"/>
        <rFont val="Tahoma"/>
        <charset val="1"/>
      </rPr>
      <t xml:space="preserve"> Totals</t>
    </r>
  </si>
  <si>
    <r>
      <t>5400 - Employee Benefits</t>
    </r>
    <r>
      <rPr>
        <sz val="7"/>
        <rFont val="Tahoma"/>
        <charset val="1"/>
      </rPr>
      <t xml:space="preserve"> Totals</t>
    </r>
  </si>
  <si>
    <r>
      <t>9500 - Capital Outlay</t>
    </r>
    <r>
      <rPr>
        <sz val="7"/>
        <rFont val="Tahoma"/>
        <charset val="1"/>
      </rPr>
      <t xml:space="preserve"> Totals</t>
    </r>
  </si>
  <si>
    <r>
      <t xml:space="preserve">Fund   </t>
    </r>
    <r>
      <rPr>
        <b/>
        <sz val="7"/>
        <rFont val="tahoma"/>
        <charset val="1"/>
      </rPr>
      <t>700 - Capital Fund - General</t>
    </r>
    <r>
      <rPr>
        <sz val="7"/>
        <rFont val="Tahoma"/>
        <charset val="1"/>
      </rPr>
      <t xml:space="preserve"> Totals</t>
    </r>
  </si>
  <si>
    <t>E</t>
  </si>
  <si>
    <t>F</t>
  </si>
  <si>
    <t>G</t>
  </si>
  <si>
    <t>A substantial amount of expenses were submitted to the FAA with year end closing that reduced the amount in the PFC account.</t>
  </si>
  <si>
    <t>The Capital Fund balace was reduced with year-end closing, and billing.</t>
  </si>
  <si>
    <t>A &amp;G</t>
  </si>
  <si>
    <t>The Retirement Balance will be reimbursed by the Burlington School District.</t>
  </si>
  <si>
    <t xml:space="preserve"> The Airport received large deposits the last day of the fiscal year, and reimbursed  the City on July 3</t>
  </si>
  <si>
    <t>The Traffic Fund finished on a positive note with cash in the bank, and owing the City no money as year-end close.</t>
  </si>
  <si>
    <t>The School paid the City in full as June 30, 2014.</t>
  </si>
  <si>
    <t>YE -6/30/2014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</si>
</sst>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[$-10409]#,###.00;\(#,###.00\)"/>
    <numFmt numFmtId="166" formatCode="[$-10409]&quot;$&quot;#,##0.00;\(&quot;$&quot;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tahoma"/>
      <charset val="1"/>
    </font>
    <font>
      <sz val="10"/>
      <name val="Arial"/>
      <charset val="1"/>
    </font>
    <font>
      <sz val="11.95"/>
      <name val="tahoma"/>
      <charset val="1"/>
    </font>
    <font>
      <sz val="7"/>
      <name val="Tahoma"/>
      <charset val="1"/>
    </font>
    <font>
      <b/>
      <sz val="7"/>
      <name val="tahoma"/>
      <charset val="1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11"/>
      </top>
      <bottom/>
      <diagonal/>
    </border>
    <border>
      <left/>
      <right/>
      <top style="double">
        <color indexed="1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39" fontId="2" fillId="2" borderId="1" xfId="1" applyNumberFormat="1" applyFont="1" applyFill="1" applyBorder="1" applyAlignment="1">
      <alignment horizontal="center"/>
    </xf>
    <xf numFmtId="39" fontId="0" fillId="0" borderId="0" xfId="0" applyNumberFormat="1"/>
    <xf numFmtId="164" fontId="4" fillId="2" borderId="0" xfId="1" applyNumberFormat="1" applyFont="1" applyFill="1"/>
    <xf numFmtId="0" fontId="4" fillId="2" borderId="0" xfId="0" applyFont="1" applyFill="1"/>
    <xf numFmtId="0" fontId="4" fillId="0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14" fontId="6" fillId="2" borderId="0" xfId="0" applyNumberFormat="1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164" fontId="6" fillId="2" borderId="1" xfId="1" applyNumberFormat="1" applyFont="1" applyFill="1" applyBorder="1"/>
    <xf numFmtId="164" fontId="6" fillId="0" borderId="1" xfId="1" applyNumberFormat="1" applyFont="1" applyBorder="1"/>
    <xf numFmtId="164" fontId="6" fillId="0" borderId="1" xfId="1" applyNumberFormat="1" applyFont="1" applyFill="1" applyBorder="1"/>
    <xf numFmtId="0" fontId="6" fillId="2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37" fontId="5" fillId="2" borderId="1" xfId="0" applyNumberFormat="1" applyFont="1" applyFill="1" applyBorder="1" applyAlignment="1">
      <alignment horizontal="center"/>
    </xf>
    <xf numFmtId="164" fontId="5" fillId="2" borderId="1" xfId="1" applyNumberFormat="1" applyFont="1" applyFill="1" applyBorder="1"/>
    <xf numFmtId="164" fontId="5" fillId="0" borderId="1" xfId="1" applyNumberFormat="1" applyFont="1" applyFill="1" applyBorder="1"/>
    <xf numFmtId="164" fontId="5" fillId="3" borderId="1" xfId="1" applyNumberFormat="1" applyFont="1" applyFill="1" applyBorder="1"/>
    <xf numFmtId="0" fontId="6" fillId="2" borderId="0" xfId="0" applyFont="1" applyFill="1" applyAlignment="1">
      <alignment horizontal="left"/>
    </xf>
    <xf numFmtId="37" fontId="6" fillId="2" borderId="2" xfId="0" applyNumberFormat="1" applyFont="1" applyFill="1" applyBorder="1" applyAlignment="1">
      <alignment horizontal="center"/>
    </xf>
    <xf numFmtId="37" fontId="6" fillId="0" borderId="2" xfId="0" applyNumberFormat="1" applyFont="1" applyFill="1" applyBorder="1" applyAlignment="1">
      <alignment horizontal="center"/>
    </xf>
    <xf numFmtId="0" fontId="6" fillId="0" borderId="0" xfId="0" applyFont="1" applyFill="1"/>
    <xf numFmtId="39" fontId="6" fillId="2" borderId="1" xfId="1" applyNumberFormat="1" applyFont="1" applyFill="1" applyBorder="1" applyAlignment="1">
      <alignment horizontal="center"/>
    </xf>
    <xf numFmtId="37" fontId="6" fillId="2" borderId="1" xfId="0" applyNumberFormat="1" applyFont="1" applyFill="1" applyBorder="1" applyAlignment="1">
      <alignment horizontal="center"/>
    </xf>
    <xf numFmtId="37" fontId="6" fillId="0" borderId="1" xfId="0" applyNumberFormat="1" applyFont="1" applyFill="1" applyBorder="1" applyAlignment="1">
      <alignment horizontal="center"/>
    </xf>
    <xf numFmtId="37" fontId="9" fillId="2" borderId="1" xfId="0" applyNumberFormat="1" applyFont="1" applyFill="1" applyBorder="1" applyAlignment="1">
      <alignment horizontal="center"/>
    </xf>
    <xf numFmtId="37" fontId="9" fillId="0" borderId="1" xfId="0" applyNumberFormat="1" applyFont="1" applyFill="1" applyBorder="1" applyAlignment="1">
      <alignment horizontal="center"/>
    </xf>
    <xf numFmtId="37" fontId="10" fillId="2" borderId="3" xfId="0" applyNumberFormat="1" applyFont="1" applyFill="1" applyBorder="1" applyAlignment="1">
      <alignment horizontal="center"/>
    </xf>
    <xf numFmtId="37" fontId="10" fillId="0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4" fontId="5" fillId="2" borderId="0" xfId="1" applyNumberFormat="1" applyFont="1" applyFill="1"/>
    <xf numFmtId="0" fontId="5" fillId="0" borderId="0" xfId="0" applyFont="1" applyFill="1"/>
    <xf numFmtId="0" fontId="11" fillId="2" borderId="0" xfId="0" applyFont="1" applyFill="1" applyAlignment="1">
      <alignment horizontal="right"/>
    </xf>
    <xf numFmtId="0" fontId="11" fillId="2" borderId="0" xfId="0" applyFont="1" applyFill="1"/>
    <xf numFmtId="0" fontId="11" fillId="2" borderId="0" xfId="0" applyFont="1" applyFill="1" applyAlignment="1">
      <alignment horizontal="right" vertical="top"/>
    </xf>
    <xf numFmtId="0" fontId="0" fillId="0" borderId="0" xfId="0" applyFill="1"/>
    <xf numFmtId="0" fontId="6" fillId="0" borderId="0" xfId="0" applyFont="1" applyFill="1" applyAlignment="1">
      <alignment horizontal="left"/>
    </xf>
    <xf numFmtId="37" fontId="6" fillId="0" borderId="0" xfId="0" applyNumberFormat="1" applyFont="1" applyFill="1" applyBorder="1" applyAlignment="1">
      <alignment horizontal="center"/>
    </xf>
    <xf numFmtId="164" fontId="6" fillId="0" borderId="0" xfId="1" applyNumberFormat="1" applyFont="1" applyFill="1"/>
    <xf numFmtId="0" fontId="0" fillId="3" borderId="0" xfId="0" applyFill="1"/>
    <xf numFmtId="39" fontId="0" fillId="3" borderId="0" xfId="0" applyNumberFormat="1" applyFill="1"/>
    <xf numFmtId="39" fontId="0" fillId="4" borderId="0" xfId="0" applyNumberFormat="1" applyFill="1"/>
    <xf numFmtId="0" fontId="0" fillId="4" borderId="0" xfId="0" applyFill="1"/>
    <xf numFmtId="39" fontId="0" fillId="0" borderId="4" xfId="0" applyNumberFormat="1" applyBorder="1"/>
    <xf numFmtId="0" fontId="12" fillId="0" borderId="0" xfId="0" applyFont="1"/>
    <xf numFmtId="0" fontId="16" fillId="0" borderId="0" xfId="0" applyFont="1" applyAlignment="1" applyProtection="1">
      <alignment vertical="top" wrapText="1" readingOrder="1"/>
      <protection locked="0"/>
    </xf>
    <xf numFmtId="0" fontId="16" fillId="0" borderId="0" xfId="0" applyFont="1" applyAlignment="1" applyProtection="1">
      <alignment horizontal="right" vertical="top" wrapText="1" readingOrder="1"/>
      <protection locked="0"/>
    </xf>
    <xf numFmtId="0" fontId="16" fillId="0" borderId="5" xfId="0" applyFont="1" applyBorder="1" applyAlignment="1" applyProtection="1">
      <alignment horizontal="right" vertical="top" wrapText="1" readingOrder="1"/>
      <protection locked="0"/>
    </xf>
    <xf numFmtId="0" fontId="14" fillId="0" borderId="0" xfId="0" applyFont="1" applyAlignment="1" applyProtection="1">
      <alignment vertical="top" wrapText="1" readingOrder="1"/>
      <protection locked="0"/>
    </xf>
    <xf numFmtId="165" fontId="16" fillId="0" borderId="0" xfId="0" applyNumberFormat="1" applyFont="1" applyAlignment="1" applyProtection="1">
      <alignment horizontal="right" vertical="top" wrapText="1" readingOrder="1"/>
      <protection locked="0"/>
    </xf>
    <xf numFmtId="0" fontId="14" fillId="0" borderId="0" xfId="0" applyFont="1" applyAlignment="1" applyProtection="1">
      <alignment horizontal="right" vertical="top" wrapText="1" readingOrder="1"/>
      <protection locked="0"/>
    </xf>
    <xf numFmtId="166" fontId="16" fillId="0" borderId="6" xfId="0" applyNumberFormat="1" applyFont="1" applyBorder="1" applyAlignment="1" applyProtection="1">
      <alignment horizontal="right" vertical="top" wrapText="1" readingOrder="1"/>
      <protection locked="0"/>
    </xf>
    <xf numFmtId="0" fontId="16" fillId="0" borderId="6" xfId="0" applyFont="1" applyBorder="1" applyAlignment="1" applyProtection="1">
      <alignment horizontal="right" vertical="top" wrapText="1" readingOrder="1"/>
      <protection locked="0"/>
    </xf>
    <xf numFmtId="0" fontId="17" fillId="0" borderId="0" xfId="0" applyFont="1" applyAlignment="1" applyProtection="1">
      <alignment horizontal="right" vertical="top" wrapText="1" readingOrder="1"/>
      <protection locked="0"/>
    </xf>
    <xf numFmtId="0" fontId="17" fillId="0" borderId="6" xfId="0" applyFont="1" applyBorder="1" applyAlignment="1" applyProtection="1">
      <alignment horizontal="right" vertical="top" wrapText="1" readingOrder="1"/>
      <protection locked="0"/>
    </xf>
    <xf numFmtId="166" fontId="16" fillId="0" borderId="7" xfId="0" applyNumberFormat="1" applyFont="1" applyBorder="1" applyAlignment="1" applyProtection="1">
      <alignment horizontal="right" vertical="top" wrapText="1" readingOrder="1"/>
      <protection locked="0"/>
    </xf>
    <xf numFmtId="0" fontId="17" fillId="0" borderId="7" xfId="0" applyFont="1" applyBorder="1" applyAlignment="1" applyProtection="1">
      <alignment horizontal="right" vertical="top" wrapText="1" readingOrder="1"/>
      <protection locked="0"/>
    </xf>
    <xf numFmtId="0" fontId="5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6" fontId="16" fillId="0" borderId="7" xfId="0" applyNumberFormat="1" applyFont="1" applyBorder="1" applyAlignment="1" applyProtection="1">
      <alignment horizontal="right" vertical="top" wrapText="1" readingOrder="1"/>
      <protection locked="0"/>
    </xf>
    <xf numFmtId="0" fontId="12" fillId="0" borderId="7" xfId="0" applyFont="1" applyBorder="1" applyAlignment="1" applyProtection="1">
      <alignment vertical="top" wrapText="1"/>
      <protection locked="0"/>
    </xf>
    <xf numFmtId="0" fontId="16" fillId="0" borderId="0" xfId="0" applyFont="1" applyAlignment="1" applyProtection="1">
      <alignment horizontal="right" vertical="top" wrapText="1" readingOrder="1"/>
      <protection locked="0"/>
    </xf>
    <xf numFmtId="0" fontId="12" fillId="0" borderId="0" xfId="0" applyFont="1"/>
    <xf numFmtId="165" fontId="16" fillId="0" borderId="0" xfId="0" applyNumberFormat="1" applyFont="1" applyAlignment="1" applyProtection="1">
      <alignment horizontal="right" vertical="top" wrapText="1" readingOrder="1"/>
      <protection locked="0"/>
    </xf>
    <xf numFmtId="166" fontId="16" fillId="0" borderId="6" xfId="0" applyNumberFormat="1" applyFont="1" applyBorder="1" applyAlignment="1" applyProtection="1">
      <alignment horizontal="right" vertical="top" wrapText="1" readingOrder="1"/>
      <protection locked="0"/>
    </xf>
    <xf numFmtId="0" fontId="12" fillId="0" borderId="6" xfId="0" applyFont="1" applyBorder="1" applyAlignment="1" applyProtection="1">
      <alignment vertical="top" wrapText="1"/>
      <protection locked="0"/>
    </xf>
    <xf numFmtId="0" fontId="17" fillId="0" borderId="0" xfId="0" applyFont="1" applyAlignment="1" applyProtection="1">
      <alignment horizontal="right" vertical="top" wrapText="1" readingOrder="1"/>
      <protection locked="0"/>
    </xf>
    <xf numFmtId="0" fontId="17" fillId="0" borderId="0" xfId="0" applyFont="1" applyAlignment="1" applyProtection="1">
      <alignment vertical="top" wrapText="1" readingOrder="1"/>
      <protection locked="0"/>
    </xf>
    <xf numFmtId="0" fontId="16" fillId="0" borderId="0" xfId="0" applyFont="1" applyAlignment="1" applyProtection="1">
      <alignment vertical="top" wrapText="1" readingOrder="1"/>
      <protection locked="0"/>
    </xf>
    <xf numFmtId="0" fontId="13" fillId="0" borderId="0" xfId="0" applyFont="1" applyAlignment="1" applyProtection="1">
      <alignment horizontal="right" vertical="top" wrapText="1" readingOrder="1"/>
      <protection locked="0"/>
    </xf>
    <xf numFmtId="0" fontId="16" fillId="0" borderId="5" xfId="0" applyFont="1" applyBorder="1" applyAlignment="1" applyProtection="1">
      <alignment vertical="top" wrapText="1" readingOrder="1"/>
      <protection locked="0"/>
    </xf>
    <xf numFmtId="0" fontId="12" fillId="0" borderId="5" xfId="0" applyFont="1" applyBorder="1" applyAlignment="1" applyProtection="1">
      <alignment vertical="top" wrapText="1"/>
      <protection locked="0"/>
    </xf>
    <xf numFmtId="0" fontId="16" fillId="0" borderId="5" xfId="0" applyFont="1" applyBorder="1" applyAlignment="1" applyProtection="1">
      <alignment horizontal="right" vertical="top" wrapText="1" readingOrder="1"/>
      <protection locked="0"/>
    </xf>
    <xf numFmtId="0" fontId="18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1038225</xdr:rowOff>
    </xdr:to>
    <xdr:pic>
      <xdr:nvPicPr>
        <xdr:cNvPr id="2" name="Picture 0" descr="9cc2bf2b746b40109737ba2572c8c3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y%20Fortier/Trial%20Balances/6.30.14%20TB%20Run%207.29.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Paste)CSV_TB_Download"/>
      <sheetName val="Template"/>
    </sheetNames>
    <sheetDataSet>
      <sheetData sheetId="0">
        <row r="2">
          <cell r="I2" t="str">
            <v>Fund   101 - General Fund</v>
          </cell>
          <cell r="M2" t="str">
            <v xml:space="preserve">- </v>
          </cell>
          <cell r="O2" t="str">
            <v xml:space="preserve">- </v>
          </cell>
          <cell r="Q2" t="str">
            <v xml:space="preserve">- </v>
          </cell>
          <cell r="S2" t="str">
            <v xml:space="preserve">- </v>
          </cell>
          <cell r="AA2" t="str">
            <v>1000_101</v>
          </cell>
          <cell r="AD2" t="str">
            <v>Bank Account  Keybank - Main Operating</v>
          </cell>
          <cell r="AH2">
            <v>2007027.63</v>
          </cell>
        </row>
        <row r="3">
          <cell r="I3" t="str">
            <v>Fund   101 - General Fund</v>
          </cell>
          <cell r="M3" t="str">
            <v xml:space="preserve">- </v>
          </cell>
          <cell r="O3" t="str">
            <v xml:space="preserve">- </v>
          </cell>
          <cell r="Q3" t="str">
            <v xml:space="preserve">- </v>
          </cell>
          <cell r="S3" t="str">
            <v xml:space="preserve">- </v>
          </cell>
          <cell r="AA3" t="str">
            <v>1000_102</v>
          </cell>
          <cell r="AD3" t="str">
            <v>Bank Account  HR (ERRP) Reimbursemts - Bank</v>
          </cell>
          <cell r="AH3">
            <v>6686.24</v>
          </cell>
        </row>
        <row r="4">
          <cell r="I4" t="str">
            <v>Fund   101 - General Fund</v>
          </cell>
          <cell r="M4" t="str">
            <v xml:space="preserve">- </v>
          </cell>
          <cell r="O4" t="str">
            <v xml:space="preserve">- </v>
          </cell>
          <cell r="Q4" t="str">
            <v xml:space="preserve">- </v>
          </cell>
          <cell r="S4" t="str">
            <v xml:space="preserve">- </v>
          </cell>
          <cell r="AA4" t="str">
            <v>1000_110</v>
          </cell>
          <cell r="AD4" t="str">
            <v>Bank Account  Gen Fund Reserve Cash</v>
          </cell>
          <cell r="AH4">
            <v>26444.86</v>
          </cell>
        </row>
        <row r="5">
          <cell r="I5" t="str">
            <v>Fund   101 - General Fund</v>
          </cell>
          <cell r="M5" t="str">
            <v xml:space="preserve">- </v>
          </cell>
          <cell r="O5" t="str">
            <v xml:space="preserve">- </v>
          </cell>
          <cell r="Q5" t="str">
            <v xml:space="preserve">- </v>
          </cell>
          <cell r="S5" t="str">
            <v xml:space="preserve">- </v>
          </cell>
          <cell r="AA5" t="str">
            <v>1000_115</v>
          </cell>
          <cell r="AD5" t="str">
            <v>Bank Account  Parks Deposit TD Bank North</v>
          </cell>
          <cell r="AH5">
            <v>125387.19</v>
          </cell>
        </row>
        <row r="6">
          <cell r="I6" t="str">
            <v>Fund   101 - General Fund</v>
          </cell>
          <cell r="M6" t="str">
            <v xml:space="preserve">- </v>
          </cell>
          <cell r="O6" t="str">
            <v xml:space="preserve">- </v>
          </cell>
          <cell r="Q6" t="str">
            <v xml:space="preserve">- </v>
          </cell>
          <cell r="S6" t="str">
            <v xml:space="preserve">- </v>
          </cell>
          <cell r="AA6" t="str">
            <v>1000_120</v>
          </cell>
          <cell r="AD6" t="str">
            <v>Bank Account  Payroll Pent TD Bank North</v>
          </cell>
          <cell r="AH6">
            <v>-169616.97</v>
          </cell>
        </row>
        <row r="7">
          <cell r="I7" t="str">
            <v>Fund   101 - General Fund</v>
          </cell>
          <cell r="M7" t="str">
            <v xml:space="preserve">- </v>
          </cell>
          <cell r="O7" t="str">
            <v xml:space="preserve">- </v>
          </cell>
          <cell r="Q7" t="str">
            <v xml:space="preserve">- </v>
          </cell>
          <cell r="S7" t="str">
            <v xml:space="preserve">- </v>
          </cell>
          <cell r="AA7" t="str">
            <v>1000_125</v>
          </cell>
          <cell r="AD7" t="str">
            <v>Bank Account  Payroll TD Bank North ADP</v>
          </cell>
          <cell r="AH7">
            <v>319760.59999999998</v>
          </cell>
        </row>
        <row r="8">
          <cell r="I8" t="str">
            <v>Fund   101 - General Fund</v>
          </cell>
          <cell r="M8" t="str">
            <v xml:space="preserve">- </v>
          </cell>
          <cell r="O8" t="str">
            <v xml:space="preserve">- </v>
          </cell>
          <cell r="Q8" t="str">
            <v xml:space="preserve">- </v>
          </cell>
          <cell r="S8" t="str">
            <v xml:space="preserve">- </v>
          </cell>
          <cell r="AA8" t="str">
            <v>1000_175</v>
          </cell>
          <cell r="AD8" t="str">
            <v>Bank Account  Stability Bond Proceeds</v>
          </cell>
          <cell r="AH8">
            <v>5927122.5</v>
          </cell>
        </row>
        <row r="9">
          <cell r="I9" t="str">
            <v>Fund   101 - General Fund</v>
          </cell>
          <cell r="M9" t="str">
            <v xml:space="preserve">- </v>
          </cell>
          <cell r="O9" t="str">
            <v xml:space="preserve">- </v>
          </cell>
          <cell r="Q9" t="str">
            <v xml:space="preserve">- </v>
          </cell>
          <cell r="S9" t="str">
            <v xml:space="preserve">- </v>
          </cell>
          <cell r="AA9" t="str">
            <v>1000_705</v>
          </cell>
          <cell r="AD9" t="str">
            <v>Bank Account  Key Bank TAN LOC</v>
          </cell>
          <cell r="AH9">
            <v>3337.64</v>
          </cell>
        </row>
        <row r="10">
          <cell r="I10" t="str">
            <v>Fund   101 - General Fund</v>
          </cell>
          <cell r="M10" t="str">
            <v xml:space="preserve">- </v>
          </cell>
          <cell r="O10" t="str">
            <v xml:space="preserve">- </v>
          </cell>
          <cell r="Q10" t="str">
            <v xml:space="preserve">- </v>
          </cell>
          <cell r="S10" t="str">
            <v xml:space="preserve">- </v>
          </cell>
          <cell r="AA10" t="str">
            <v>1000_710</v>
          </cell>
          <cell r="AD10" t="str">
            <v>Bank Account  TD Bank - Pennies for Parks</v>
          </cell>
          <cell r="AH10">
            <v>253953.93</v>
          </cell>
        </row>
        <row r="11">
          <cell r="I11" t="str">
            <v>Fund   101 - General Fund</v>
          </cell>
          <cell r="M11" t="str">
            <v xml:space="preserve">- </v>
          </cell>
          <cell r="O11" t="str">
            <v xml:space="preserve">- </v>
          </cell>
          <cell r="Q11" t="str">
            <v xml:space="preserve">- </v>
          </cell>
          <cell r="S11" t="str">
            <v xml:space="preserve">- </v>
          </cell>
          <cell r="AA11" t="str">
            <v>1000_715</v>
          </cell>
          <cell r="AD11" t="str">
            <v>Bank Account  Keybank - Pennies for Parks</v>
          </cell>
          <cell r="AH11">
            <v>309138</v>
          </cell>
        </row>
        <row r="12">
          <cell r="I12" t="str">
            <v>Fund   101 - General Fund</v>
          </cell>
          <cell r="M12" t="str">
            <v xml:space="preserve">- </v>
          </cell>
          <cell r="O12" t="str">
            <v xml:space="preserve">- </v>
          </cell>
          <cell r="Q12" t="str">
            <v xml:space="preserve">- </v>
          </cell>
          <cell r="S12" t="str">
            <v xml:space="preserve">- </v>
          </cell>
          <cell r="AA12" t="str">
            <v>1050_107</v>
          </cell>
          <cell r="AD12" t="str">
            <v>Cash Restricted  Keybank - Equitable Sharing</v>
          </cell>
          <cell r="AH12">
            <v>600000</v>
          </cell>
        </row>
        <row r="13">
          <cell r="I13" t="str">
            <v>Fund   101 - General Fund</v>
          </cell>
          <cell r="M13" t="str">
            <v xml:space="preserve">- </v>
          </cell>
          <cell r="O13" t="str">
            <v xml:space="preserve">- </v>
          </cell>
          <cell r="Q13" t="str">
            <v xml:space="preserve">- </v>
          </cell>
          <cell r="S13" t="str">
            <v xml:space="preserve">- </v>
          </cell>
          <cell r="AA13" t="str">
            <v>1050_440</v>
          </cell>
          <cell r="AD13" t="str">
            <v xml:space="preserve">Cash Restricted  BSD 2010 - Bond Account TD Bank </v>
          </cell>
          <cell r="AH13">
            <v>-380250</v>
          </cell>
        </row>
        <row r="14">
          <cell r="I14" t="str">
            <v>Fund   101 - General Fund</v>
          </cell>
          <cell r="M14" t="str">
            <v xml:space="preserve">- </v>
          </cell>
          <cell r="O14" t="str">
            <v xml:space="preserve">- </v>
          </cell>
          <cell r="Q14" t="str">
            <v xml:space="preserve">- </v>
          </cell>
          <cell r="S14" t="str">
            <v xml:space="preserve">- </v>
          </cell>
          <cell r="AA14" t="str">
            <v>1050_445</v>
          </cell>
          <cell r="AD14" t="str">
            <v>Cash Restricted  BSD 10 - Bond Acc TD Bank Contra</v>
          </cell>
          <cell r="AH14">
            <v>380250</v>
          </cell>
        </row>
        <row r="15">
          <cell r="I15" t="str">
            <v>Fund   101 - General Fund</v>
          </cell>
          <cell r="M15" t="str">
            <v xml:space="preserve">- </v>
          </cell>
          <cell r="O15" t="str">
            <v xml:space="preserve">- </v>
          </cell>
          <cell r="Q15" t="str">
            <v xml:space="preserve">- </v>
          </cell>
          <cell r="S15" t="str">
            <v xml:space="preserve">- </v>
          </cell>
          <cell r="AA15" t="str">
            <v>1050_465</v>
          </cell>
          <cell r="AD15" t="str">
            <v>Cash Restricted  EVermont</v>
          </cell>
          <cell r="AH15">
            <v>5000</v>
          </cell>
        </row>
        <row r="16">
          <cell r="I16" t="str">
            <v>Fund   101 - General Fund</v>
          </cell>
          <cell r="M16" t="str">
            <v xml:space="preserve">- </v>
          </cell>
          <cell r="O16" t="str">
            <v xml:space="preserve">- </v>
          </cell>
          <cell r="Q16" t="str">
            <v xml:space="preserve">- </v>
          </cell>
          <cell r="S16" t="str">
            <v xml:space="preserve">- </v>
          </cell>
          <cell r="AA16" t="str">
            <v>1050_466</v>
          </cell>
          <cell r="AD16" t="str">
            <v>Cash Restricted  Historic Preservation</v>
          </cell>
          <cell r="AH16">
            <v>10000</v>
          </cell>
        </row>
        <row r="17">
          <cell r="I17" t="str">
            <v>Fund   101 - General Fund</v>
          </cell>
          <cell r="M17" t="str">
            <v xml:space="preserve">- </v>
          </cell>
          <cell r="O17" t="str">
            <v xml:space="preserve">- </v>
          </cell>
          <cell r="Q17" t="str">
            <v xml:space="preserve">- </v>
          </cell>
          <cell r="S17" t="str">
            <v xml:space="preserve">- </v>
          </cell>
          <cell r="AA17" t="str">
            <v>1050_467</v>
          </cell>
          <cell r="AD17" t="str">
            <v>Cash Restricted  Tara Memorial Fund</v>
          </cell>
          <cell r="AH17">
            <v>2260.86</v>
          </cell>
        </row>
        <row r="30">
          <cell r="I30" t="str">
            <v>Fund   101 - General Fund</v>
          </cell>
          <cell r="M30" t="str">
            <v xml:space="preserve">- </v>
          </cell>
          <cell r="O30" t="str">
            <v xml:space="preserve">- </v>
          </cell>
          <cell r="Q30" t="str">
            <v xml:space="preserve">- </v>
          </cell>
          <cell r="S30" t="str">
            <v xml:space="preserve">- </v>
          </cell>
          <cell r="AA30" t="str">
            <v>1100_700</v>
          </cell>
          <cell r="AD30" t="str">
            <v>Cash General Capital Fund</v>
          </cell>
          <cell r="AH30">
            <v>-10000</v>
          </cell>
        </row>
        <row r="31">
          <cell r="I31" t="str">
            <v>Fund   101 - General Fund</v>
          </cell>
          <cell r="M31" t="str">
            <v xml:space="preserve">- </v>
          </cell>
          <cell r="O31" t="str">
            <v xml:space="preserve">- </v>
          </cell>
          <cell r="Q31" t="str">
            <v xml:space="preserve">- </v>
          </cell>
          <cell r="S31" t="str">
            <v xml:space="preserve">- </v>
          </cell>
          <cell r="AA31" t="str">
            <v>1100_999</v>
          </cell>
          <cell r="AD31" t="str">
            <v>Cash Balance</v>
          </cell>
          <cell r="AH31">
            <v>13112000.27</v>
          </cell>
        </row>
        <row r="1967">
          <cell r="I1967" t="str">
            <v xml:space="preserve">Fund   105 - GF Other Funding Sources </v>
          </cell>
          <cell r="M1967" t="str">
            <v xml:space="preserve">- </v>
          </cell>
          <cell r="O1967" t="str">
            <v xml:space="preserve">- </v>
          </cell>
          <cell r="Q1967" t="str">
            <v xml:space="preserve">- </v>
          </cell>
          <cell r="S1967" t="str">
            <v xml:space="preserve">- </v>
          </cell>
          <cell r="AA1967" t="str">
            <v>1100_999</v>
          </cell>
          <cell r="AD1967" t="str">
            <v>Cash Balance</v>
          </cell>
          <cell r="AH1967">
            <v>8425000</v>
          </cell>
        </row>
        <row r="1971">
          <cell r="I1971" t="str">
            <v>Fund   110 - GF Dedicated Funding</v>
          </cell>
          <cell r="M1971" t="str">
            <v xml:space="preserve">- </v>
          </cell>
          <cell r="O1971" t="str">
            <v xml:space="preserve">- </v>
          </cell>
          <cell r="Q1971" t="str">
            <v xml:space="preserve">- </v>
          </cell>
          <cell r="S1971" t="str">
            <v xml:space="preserve">- </v>
          </cell>
          <cell r="AA1971" t="str">
            <v>1100_999</v>
          </cell>
          <cell r="AD1971" t="str">
            <v>Cash Balance</v>
          </cell>
          <cell r="AH1971">
            <v>71169.14</v>
          </cell>
        </row>
        <row r="1976">
          <cell r="I1976" t="str">
            <v>Fund   125 - Retirement</v>
          </cell>
          <cell r="M1976" t="str">
            <v xml:space="preserve">- </v>
          </cell>
          <cell r="O1976" t="str">
            <v xml:space="preserve">- </v>
          </cell>
          <cell r="Q1976" t="str">
            <v xml:space="preserve">- </v>
          </cell>
          <cell r="S1976" t="str">
            <v xml:space="preserve">- </v>
          </cell>
          <cell r="AA1976" t="str">
            <v>1000_126</v>
          </cell>
          <cell r="AD1976" t="str">
            <v>Bank Account  Retirement Deposits - Keybank</v>
          </cell>
          <cell r="AH1976">
            <v>5000</v>
          </cell>
        </row>
        <row r="1977">
          <cell r="I1977" t="str">
            <v>Fund   125 - Retirement</v>
          </cell>
          <cell r="M1977" t="str">
            <v xml:space="preserve">- </v>
          </cell>
          <cell r="O1977" t="str">
            <v xml:space="preserve">- </v>
          </cell>
          <cell r="Q1977" t="str">
            <v xml:space="preserve">- </v>
          </cell>
          <cell r="S1977" t="str">
            <v xml:space="preserve">- </v>
          </cell>
          <cell r="AA1977" t="str">
            <v>1100_999</v>
          </cell>
          <cell r="AD1977" t="str">
            <v>Cash Balance</v>
          </cell>
          <cell r="AH1977">
            <v>-415438.5</v>
          </cell>
        </row>
        <row r="2055">
          <cell r="I2055" t="str">
            <v>Fund   150 - Self Insurance</v>
          </cell>
          <cell r="M2055" t="str">
            <v xml:space="preserve">- </v>
          </cell>
          <cell r="O2055" t="str">
            <v xml:space="preserve">- </v>
          </cell>
          <cell r="Q2055" t="str">
            <v xml:space="preserve">- </v>
          </cell>
          <cell r="S2055" t="str">
            <v xml:space="preserve">- </v>
          </cell>
          <cell r="AA2055" t="str">
            <v>1100_999</v>
          </cell>
          <cell r="AD2055" t="str">
            <v>Cash Balance</v>
          </cell>
          <cell r="AH2055">
            <v>-2261017.2599999998</v>
          </cell>
        </row>
        <row r="2091">
          <cell r="I2091" t="str">
            <v>Fund   175 - Liability Ins. &amp; Workers Comp.</v>
          </cell>
          <cell r="M2091" t="str">
            <v xml:space="preserve">- </v>
          </cell>
          <cell r="O2091" t="str">
            <v xml:space="preserve">- </v>
          </cell>
          <cell r="Q2091" t="str">
            <v xml:space="preserve">- </v>
          </cell>
          <cell r="S2091" t="str">
            <v xml:space="preserve">- </v>
          </cell>
          <cell r="AA2091" t="str">
            <v>1100_999</v>
          </cell>
          <cell r="AD2091" t="str">
            <v>Cash Balance</v>
          </cell>
          <cell r="AH2091">
            <v>-1244820.8600000001</v>
          </cell>
        </row>
        <row r="2124">
          <cell r="I2124" t="str">
            <v>Fund   190 - School</v>
          </cell>
          <cell r="M2124" t="str">
            <v xml:space="preserve">- </v>
          </cell>
          <cell r="O2124" t="str">
            <v xml:space="preserve">- </v>
          </cell>
          <cell r="Q2124" t="str">
            <v xml:space="preserve">- </v>
          </cell>
          <cell r="S2124" t="str">
            <v xml:space="preserve">- </v>
          </cell>
          <cell r="AA2124" t="str">
            <v>1000_150</v>
          </cell>
          <cell r="AD2124" t="str">
            <v>Bank Account  School  Contra Cash</v>
          </cell>
          <cell r="AH2124">
            <v>1396602.84</v>
          </cell>
        </row>
        <row r="2125">
          <cell r="I2125" t="str">
            <v>Fund   190 - School</v>
          </cell>
          <cell r="M2125" t="str">
            <v xml:space="preserve">- </v>
          </cell>
          <cell r="O2125" t="str">
            <v xml:space="preserve">- </v>
          </cell>
          <cell r="Q2125" t="str">
            <v xml:space="preserve">- </v>
          </cell>
          <cell r="S2125" t="str">
            <v xml:space="preserve">- </v>
          </cell>
          <cell r="AA2125" t="str">
            <v>1050_455</v>
          </cell>
          <cell r="AD2125" t="str">
            <v>Cash Restricted  School 2010 Bond Sinking Fund</v>
          </cell>
          <cell r="AH2125">
            <v>1485895.96</v>
          </cell>
        </row>
        <row r="2126">
          <cell r="I2126" t="str">
            <v>Fund   190 - School</v>
          </cell>
          <cell r="M2126" t="str">
            <v xml:space="preserve">- </v>
          </cell>
          <cell r="O2126" t="str">
            <v xml:space="preserve">- </v>
          </cell>
          <cell r="Q2126" t="str">
            <v xml:space="preserve">- </v>
          </cell>
          <cell r="S2126" t="str">
            <v xml:space="preserve">- </v>
          </cell>
          <cell r="AA2126" t="str">
            <v>1050_460</v>
          </cell>
          <cell r="AD2126" t="str">
            <v>Cash Restricted  School 2010 Bond Contra</v>
          </cell>
          <cell r="AH2126">
            <v>-1485895.96</v>
          </cell>
        </row>
        <row r="2127">
          <cell r="I2127" t="str">
            <v>Fund   190 - School</v>
          </cell>
          <cell r="M2127" t="str">
            <v xml:space="preserve">- </v>
          </cell>
          <cell r="O2127" t="str">
            <v xml:space="preserve">- </v>
          </cell>
          <cell r="Q2127" t="str">
            <v xml:space="preserve">- </v>
          </cell>
          <cell r="S2127" t="str">
            <v xml:space="preserve">- </v>
          </cell>
          <cell r="AA2127" t="str">
            <v>1100_999</v>
          </cell>
          <cell r="AD2127" t="str">
            <v>Cash Balance</v>
          </cell>
          <cell r="AH2127">
            <v>-1396602.84</v>
          </cell>
        </row>
        <row r="2129">
          <cell r="I2129" t="str">
            <v>Fund   201 - Impact Fees</v>
          </cell>
          <cell r="M2129" t="str">
            <v xml:space="preserve">- </v>
          </cell>
          <cell r="O2129" t="str">
            <v xml:space="preserve">- </v>
          </cell>
          <cell r="Q2129" t="str">
            <v xml:space="preserve">- </v>
          </cell>
          <cell r="S2129" t="str">
            <v xml:space="preserve">- </v>
          </cell>
          <cell r="AA2129" t="str">
            <v>1050_201</v>
          </cell>
          <cell r="AD2129" t="str">
            <v>Cash Restricted  Impact Fees - Keybank</v>
          </cell>
          <cell r="AH2129">
            <v>678411.82</v>
          </cell>
        </row>
        <row r="2130">
          <cell r="I2130" t="str">
            <v>Fund   201 - Impact Fees</v>
          </cell>
          <cell r="M2130" t="str">
            <v xml:space="preserve">- </v>
          </cell>
          <cell r="O2130" t="str">
            <v xml:space="preserve">- </v>
          </cell>
          <cell r="Q2130" t="str">
            <v xml:space="preserve">- </v>
          </cell>
          <cell r="S2130" t="str">
            <v xml:space="preserve">- </v>
          </cell>
          <cell r="AA2130" t="str">
            <v>1100_999</v>
          </cell>
          <cell r="AD2130" t="str">
            <v>Cash Balance</v>
          </cell>
          <cell r="AH2130">
            <v>-26670.14</v>
          </cell>
        </row>
        <row r="2160">
          <cell r="I2160" t="str">
            <v>Fund   230 - Church Street Marketplace</v>
          </cell>
          <cell r="M2160" t="str">
            <v xml:space="preserve">- </v>
          </cell>
          <cell r="O2160" t="str">
            <v xml:space="preserve">- </v>
          </cell>
          <cell r="Q2160" t="str">
            <v xml:space="preserve">- </v>
          </cell>
          <cell r="S2160" t="str">
            <v xml:space="preserve">- </v>
          </cell>
          <cell r="AA2160" t="str">
            <v>1100_999</v>
          </cell>
          <cell r="AD2160" t="str">
            <v>Cash Balance</v>
          </cell>
          <cell r="AH2160">
            <v>-79461.759999999995</v>
          </cell>
        </row>
        <row r="2268">
          <cell r="I2268" t="str">
            <v>Fund   235 - Tax Increment Financing (TIF)</v>
          </cell>
          <cell r="M2268" t="str">
            <v xml:space="preserve">- </v>
          </cell>
          <cell r="O2268" t="str">
            <v xml:space="preserve">- </v>
          </cell>
          <cell r="Q2268" t="str">
            <v xml:space="preserve">- </v>
          </cell>
          <cell r="S2268" t="str">
            <v xml:space="preserve">- </v>
          </cell>
          <cell r="AA2268" t="str">
            <v>1000_235</v>
          </cell>
          <cell r="AD2268" t="str">
            <v>Bank Account  TIF - Depository</v>
          </cell>
          <cell r="AH2268">
            <v>1113753</v>
          </cell>
        </row>
        <row r="2269">
          <cell r="I2269" t="str">
            <v>Fund   235 - Tax Increment Financing (TIF)</v>
          </cell>
          <cell r="M2269" t="str">
            <v xml:space="preserve">- </v>
          </cell>
          <cell r="O2269" t="str">
            <v xml:space="preserve">- </v>
          </cell>
          <cell r="Q2269" t="str">
            <v xml:space="preserve">- </v>
          </cell>
          <cell r="S2269" t="str">
            <v xml:space="preserve">- </v>
          </cell>
          <cell r="AA2269" t="str">
            <v>1100_999</v>
          </cell>
          <cell r="AD2269" t="str">
            <v>Cash Balance</v>
          </cell>
          <cell r="AH2269">
            <v>-0.23</v>
          </cell>
        </row>
        <row r="2284">
          <cell r="I2284" t="str">
            <v>Fund   245 - Stormwater</v>
          </cell>
          <cell r="M2284" t="str">
            <v xml:space="preserve">- </v>
          </cell>
          <cell r="O2284" t="str">
            <v xml:space="preserve">- </v>
          </cell>
          <cell r="Q2284" t="str">
            <v xml:space="preserve">- </v>
          </cell>
          <cell r="S2284" t="str">
            <v xml:space="preserve">- </v>
          </cell>
          <cell r="AA2284" t="str">
            <v>1100_999</v>
          </cell>
          <cell r="AD2284" t="str">
            <v>Cash Balance</v>
          </cell>
          <cell r="AH2284">
            <v>387258.96</v>
          </cell>
        </row>
        <row r="2327">
          <cell r="I2327" t="str">
            <v>Fund   264 - Traffic</v>
          </cell>
          <cell r="M2327" t="str">
            <v xml:space="preserve">- </v>
          </cell>
          <cell r="O2327" t="str">
            <v xml:space="preserve">- </v>
          </cell>
          <cell r="Q2327" t="str">
            <v xml:space="preserve">- </v>
          </cell>
          <cell r="S2327" t="str">
            <v xml:space="preserve">- </v>
          </cell>
          <cell r="AA2327" t="str">
            <v>1000_200</v>
          </cell>
          <cell r="AD2327" t="str">
            <v>Bank Account  Traffic TD Bank North</v>
          </cell>
          <cell r="AH2327">
            <v>11502.96</v>
          </cell>
        </row>
        <row r="2328">
          <cell r="I2328" t="str">
            <v>Fund   264 - Traffic</v>
          </cell>
          <cell r="M2328" t="str">
            <v xml:space="preserve">- </v>
          </cell>
          <cell r="O2328" t="str">
            <v xml:space="preserve">- </v>
          </cell>
          <cell r="Q2328" t="str">
            <v xml:space="preserve">- </v>
          </cell>
          <cell r="S2328" t="str">
            <v xml:space="preserve">- </v>
          </cell>
          <cell r="AA2328" t="str">
            <v>1000_264</v>
          </cell>
          <cell r="AD2328" t="str">
            <v>Bank Account  Traffic Depository</v>
          </cell>
          <cell r="AH2328">
            <v>7000</v>
          </cell>
        </row>
        <row r="2329">
          <cell r="I2329" t="str">
            <v>Fund   264 - Traffic</v>
          </cell>
          <cell r="M2329" t="str">
            <v xml:space="preserve">- </v>
          </cell>
          <cell r="O2329" t="str">
            <v xml:space="preserve">- </v>
          </cell>
          <cell r="Q2329" t="str">
            <v xml:space="preserve">- </v>
          </cell>
          <cell r="S2329" t="str">
            <v xml:space="preserve">- </v>
          </cell>
          <cell r="AA2329" t="str">
            <v>1000_265</v>
          </cell>
          <cell r="AD2329" t="str">
            <v>Bank Account  Traffic - Keybank ZBA</v>
          </cell>
          <cell r="AH2329">
            <v>-1825</v>
          </cell>
        </row>
        <row r="2331">
          <cell r="I2331" t="str">
            <v>Fund   264 - Traffic</v>
          </cell>
          <cell r="M2331" t="str">
            <v xml:space="preserve">- </v>
          </cell>
          <cell r="O2331" t="str">
            <v xml:space="preserve">- </v>
          </cell>
          <cell r="Q2331" t="str">
            <v xml:space="preserve">- </v>
          </cell>
          <cell r="S2331" t="str">
            <v xml:space="preserve">- </v>
          </cell>
          <cell r="AA2331" t="str">
            <v>1100_999</v>
          </cell>
          <cell r="AD2331" t="str">
            <v>Cash Balance</v>
          </cell>
          <cell r="AH2331">
            <v>270886.94</v>
          </cell>
        </row>
        <row r="2681">
          <cell r="I2681" t="str">
            <v>Fund   301 - CEDO</v>
          </cell>
          <cell r="M2681" t="str">
            <v xml:space="preserve">- </v>
          </cell>
          <cell r="O2681" t="str">
            <v xml:space="preserve">- </v>
          </cell>
          <cell r="Q2681" t="str">
            <v xml:space="preserve">- </v>
          </cell>
          <cell r="S2681" t="str">
            <v xml:space="preserve">- </v>
          </cell>
          <cell r="AA2681" t="str">
            <v>1000_300</v>
          </cell>
          <cell r="AD2681" t="str">
            <v>Bank Account  Americorps TD Bank</v>
          </cell>
          <cell r="AH2681">
            <v>1039.0899999999999</v>
          </cell>
        </row>
        <row r="2682">
          <cell r="I2682" t="str">
            <v>Fund   301 - CEDO</v>
          </cell>
          <cell r="M2682" t="str">
            <v xml:space="preserve">- </v>
          </cell>
          <cell r="O2682" t="str">
            <v xml:space="preserve">- </v>
          </cell>
          <cell r="Q2682" t="str">
            <v xml:space="preserve">- </v>
          </cell>
          <cell r="S2682" t="str">
            <v xml:space="preserve">- </v>
          </cell>
          <cell r="AA2682" t="str">
            <v>1000_305</v>
          </cell>
          <cell r="AD2682" t="str">
            <v>Bank Account  Revolving Loan Program Key Bank</v>
          </cell>
          <cell r="AH2682">
            <v>1540.04</v>
          </cell>
        </row>
        <row r="2683">
          <cell r="I2683" t="str">
            <v>Fund   301 - CEDO</v>
          </cell>
          <cell r="M2683" t="str">
            <v xml:space="preserve">- </v>
          </cell>
          <cell r="O2683" t="str">
            <v xml:space="preserve">- </v>
          </cell>
          <cell r="Q2683" t="str">
            <v xml:space="preserve">- </v>
          </cell>
          <cell r="S2683" t="str">
            <v xml:space="preserve">- </v>
          </cell>
          <cell r="AA2683" t="str">
            <v>1000_310</v>
          </cell>
          <cell r="AD2683" t="str">
            <v>Bank Account  CDBG TD Bank North</v>
          </cell>
          <cell r="AH2683">
            <v>1667.02</v>
          </cell>
        </row>
        <row r="2684">
          <cell r="I2684" t="str">
            <v>Fund   301 - CEDO</v>
          </cell>
          <cell r="M2684" t="str">
            <v xml:space="preserve">- </v>
          </cell>
          <cell r="O2684" t="str">
            <v xml:space="preserve">- </v>
          </cell>
          <cell r="Q2684" t="str">
            <v xml:space="preserve">- </v>
          </cell>
          <cell r="S2684" t="str">
            <v xml:space="preserve">- </v>
          </cell>
          <cell r="AA2684" t="str">
            <v>1000_315</v>
          </cell>
          <cell r="AD2684" t="str">
            <v xml:space="preserve">Bank Account  Green Mtn Fund Key </v>
          </cell>
          <cell r="AH2684">
            <v>19291.77</v>
          </cell>
        </row>
        <row r="2685">
          <cell r="I2685" t="str">
            <v>Fund   301 - CEDO</v>
          </cell>
          <cell r="M2685" t="str">
            <v xml:space="preserve">- </v>
          </cell>
          <cell r="O2685" t="str">
            <v xml:space="preserve">- </v>
          </cell>
          <cell r="Q2685" t="str">
            <v xml:space="preserve">- </v>
          </cell>
          <cell r="S2685" t="str">
            <v xml:space="preserve">- </v>
          </cell>
          <cell r="AA2685" t="str">
            <v>1000_330</v>
          </cell>
          <cell r="AD2685" t="str">
            <v>Bank Account  Hip CDBG Key Bank</v>
          </cell>
          <cell r="AH2685">
            <v>65.290000000000006</v>
          </cell>
        </row>
        <row r="2686">
          <cell r="I2686" t="str">
            <v>Fund   301 - CEDO</v>
          </cell>
          <cell r="M2686" t="str">
            <v xml:space="preserve">- </v>
          </cell>
          <cell r="O2686" t="str">
            <v xml:space="preserve">- </v>
          </cell>
          <cell r="Q2686" t="str">
            <v xml:space="preserve">- </v>
          </cell>
          <cell r="S2686" t="str">
            <v xml:space="preserve">- </v>
          </cell>
          <cell r="AA2686" t="str">
            <v>1000_335</v>
          </cell>
          <cell r="AD2686" t="str">
            <v>Bank Account  Home Prog Key Bank</v>
          </cell>
          <cell r="AH2686">
            <v>50</v>
          </cell>
        </row>
        <row r="2687">
          <cell r="I2687" t="str">
            <v>Fund   301 - CEDO</v>
          </cell>
          <cell r="M2687" t="str">
            <v xml:space="preserve">- </v>
          </cell>
          <cell r="O2687" t="str">
            <v xml:space="preserve">- </v>
          </cell>
          <cell r="Q2687" t="str">
            <v xml:space="preserve">- </v>
          </cell>
          <cell r="S2687" t="str">
            <v xml:space="preserve">- </v>
          </cell>
          <cell r="AA2687" t="str">
            <v>1000_340</v>
          </cell>
          <cell r="AD2687" t="str">
            <v>Bank Account  Micro Key Bank (Loan Program)</v>
          </cell>
          <cell r="AH2687">
            <v>61818.25</v>
          </cell>
        </row>
        <row r="2688">
          <cell r="I2688" t="str">
            <v>Fund   301 - CEDO</v>
          </cell>
          <cell r="M2688" t="str">
            <v xml:space="preserve">- </v>
          </cell>
          <cell r="O2688" t="str">
            <v xml:space="preserve">- </v>
          </cell>
          <cell r="Q2688" t="str">
            <v xml:space="preserve">- </v>
          </cell>
          <cell r="S2688" t="str">
            <v xml:space="preserve">- </v>
          </cell>
          <cell r="AA2688" t="str">
            <v>1000_345</v>
          </cell>
          <cell r="AD2688" t="str">
            <v>Bank Account  Special Purpose Key - Grants</v>
          </cell>
          <cell r="AH2688">
            <v>48713.63</v>
          </cell>
        </row>
        <row r="2689">
          <cell r="I2689" t="str">
            <v>Fund   301 - CEDO</v>
          </cell>
          <cell r="M2689" t="str">
            <v xml:space="preserve">- </v>
          </cell>
          <cell r="O2689" t="str">
            <v xml:space="preserve">- </v>
          </cell>
          <cell r="Q2689" t="str">
            <v xml:space="preserve">- </v>
          </cell>
          <cell r="S2689" t="str">
            <v xml:space="preserve">- </v>
          </cell>
          <cell r="AA2689" t="str">
            <v>1000_355</v>
          </cell>
          <cell r="AD2689" t="str">
            <v>Bank Account  TD Bk Section 108 Loan Repayment</v>
          </cell>
          <cell r="AH2689">
            <v>70</v>
          </cell>
        </row>
        <row r="2690">
          <cell r="I2690" t="str">
            <v>Fund   301 - CEDO</v>
          </cell>
          <cell r="M2690" t="str">
            <v xml:space="preserve">- </v>
          </cell>
          <cell r="O2690" t="str">
            <v xml:space="preserve">- </v>
          </cell>
          <cell r="Q2690" t="str">
            <v xml:space="preserve">- </v>
          </cell>
          <cell r="S2690" t="str">
            <v xml:space="preserve">- </v>
          </cell>
          <cell r="AA2690" t="str">
            <v>1000_360</v>
          </cell>
          <cell r="AD2690" t="str">
            <v>Bank Account  Section 108 Loan Prog. - Keybank</v>
          </cell>
          <cell r="AH2690">
            <v>112958.47</v>
          </cell>
        </row>
        <row r="2691">
          <cell r="I2691" t="str">
            <v>Fund   301 - CEDO</v>
          </cell>
          <cell r="M2691" t="str">
            <v xml:space="preserve">- </v>
          </cell>
          <cell r="O2691" t="str">
            <v xml:space="preserve">- </v>
          </cell>
          <cell r="Q2691" t="str">
            <v xml:space="preserve">- </v>
          </cell>
          <cell r="S2691" t="str">
            <v xml:space="preserve">- </v>
          </cell>
          <cell r="AA2691" t="str">
            <v>1050_450</v>
          </cell>
          <cell r="AD2691" t="str">
            <v>Cash Restricted  HODAG - TD Bank</v>
          </cell>
          <cell r="AH2691">
            <v>-45.83</v>
          </cell>
        </row>
        <row r="2695">
          <cell r="I2695" t="str">
            <v>Fund   301 - CEDO</v>
          </cell>
          <cell r="M2695" t="str">
            <v xml:space="preserve">- </v>
          </cell>
          <cell r="O2695" t="str">
            <v xml:space="preserve">- </v>
          </cell>
          <cell r="Q2695" t="str">
            <v xml:space="preserve">- </v>
          </cell>
          <cell r="S2695" t="str">
            <v xml:space="preserve">- </v>
          </cell>
          <cell r="AA2695" t="str">
            <v>1100_999</v>
          </cell>
          <cell r="AD2695" t="str">
            <v>Cash Balance</v>
          </cell>
          <cell r="AH2695">
            <v>-1613585.97</v>
          </cell>
        </row>
        <row r="3387">
          <cell r="I3387" t="str">
            <v>Fund   400 - Airport</v>
          </cell>
          <cell r="M3387" t="str">
            <v xml:space="preserve">- </v>
          </cell>
          <cell r="O3387" t="str">
            <v xml:space="preserve">- </v>
          </cell>
          <cell r="Q3387" t="str">
            <v xml:space="preserve">- </v>
          </cell>
          <cell r="S3387" t="str">
            <v xml:space="preserve">- </v>
          </cell>
          <cell r="AA3387" t="str">
            <v>1000_400</v>
          </cell>
          <cell r="AD3387" t="str">
            <v>Bank Account  Airport</v>
          </cell>
          <cell r="AH3387">
            <v>-6451912.1900000004</v>
          </cell>
        </row>
        <row r="3388">
          <cell r="I3388" t="str">
            <v>Fund   400 - Airport</v>
          </cell>
          <cell r="M3388" t="str">
            <v xml:space="preserve">- </v>
          </cell>
          <cell r="O3388" t="str">
            <v xml:space="preserve">- </v>
          </cell>
          <cell r="Q3388" t="str">
            <v xml:space="preserve">- </v>
          </cell>
          <cell r="S3388" t="str">
            <v xml:space="preserve">- </v>
          </cell>
          <cell r="AA3388" t="str">
            <v>1000_415</v>
          </cell>
          <cell r="AD3388" t="str">
            <v>Bank Account  Airport - Prepaid Cash Acct TD</v>
          </cell>
          <cell r="AH3388">
            <v>486046.46</v>
          </cell>
        </row>
        <row r="3389">
          <cell r="I3389" t="str">
            <v>Fund   400 - Airport</v>
          </cell>
          <cell r="M3389" t="str">
            <v xml:space="preserve">- </v>
          </cell>
          <cell r="O3389" t="str">
            <v xml:space="preserve">- </v>
          </cell>
          <cell r="Q3389" t="str">
            <v xml:space="preserve">- </v>
          </cell>
          <cell r="S3389" t="str">
            <v xml:space="preserve">- </v>
          </cell>
          <cell r="AA3389" t="str">
            <v>1000_420</v>
          </cell>
          <cell r="AD3389" t="str">
            <v>Bank Account  CFC</v>
          </cell>
          <cell r="AH3389">
            <v>1145742</v>
          </cell>
        </row>
        <row r="3390">
          <cell r="I3390" t="str">
            <v>Fund   400 - Airport</v>
          </cell>
          <cell r="M3390" t="str">
            <v xml:space="preserve">- </v>
          </cell>
          <cell r="O3390" t="str">
            <v xml:space="preserve">- </v>
          </cell>
          <cell r="Q3390" t="str">
            <v xml:space="preserve">- </v>
          </cell>
          <cell r="S3390" t="str">
            <v xml:space="preserve">- </v>
          </cell>
          <cell r="AA3390" t="str">
            <v>1050_105</v>
          </cell>
          <cell r="AD3390" t="str">
            <v>Cash Restricted  Peoples Rev Bond Escrow</v>
          </cell>
          <cell r="AH3390">
            <v>0</v>
          </cell>
        </row>
        <row r="3391">
          <cell r="I3391" t="str">
            <v>Fund   400 - Airport</v>
          </cell>
          <cell r="M3391" t="str">
            <v xml:space="preserve">- </v>
          </cell>
          <cell r="O3391" t="str">
            <v xml:space="preserve">- </v>
          </cell>
          <cell r="Q3391" t="str">
            <v xml:space="preserve">- </v>
          </cell>
          <cell r="S3391" t="str">
            <v xml:space="preserve">- </v>
          </cell>
          <cell r="AA3391" t="str">
            <v>1050_400</v>
          </cell>
          <cell r="AD3391" t="str">
            <v>Cash Restricted  Air Debt Service Fund</v>
          </cell>
          <cell r="AH3391">
            <v>3797792.15</v>
          </cell>
        </row>
        <row r="3392">
          <cell r="I3392" t="str">
            <v>Fund   400 - Airport</v>
          </cell>
          <cell r="M3392" t="str">
            <v xml:space="preserve">- </v>
          </cell>
          <cell r="O3392" t="str">
            <v xml:space="preserve">- </v>
          </cell>
          <cell r="Q3392" t="str">
            <v xml:space="preserve">- </v>
          </cell>
          <cell r="S3392" t="str">
            <v xml:space="preserve">- </v>
          </cell>
          <cell r="AA3392" t="str">
            <v>1050_410</v>
          </cell>
          <cell r="AD3392" t="str">
            <v>Cash Restricted  Escrows - Airport Gan Res - NSB</v>
          </cell>
          <cell r="AH3392">
            <v>0</v>
          </cell>
        </row>
        <row r="3393">
          <cell r="I3393" t="str">
            <v>Fund   400 - Airport</v>
          </cell>
          <cell r="M3393" t="str">
            <v xml:space="preserve">- </v>
          </cell>
          <cell r="O3393" t="str">
            <v xml:space="preserve">- </v>
          </cell>
          <cell r="Q3393" t="str">
            <v xml:space="preserve">- </v>
          </cell>
          <cell r="S3393" t="str">
            <v xml:space="preserve">- </v>
          </cell>
          <cell r="AA3393" t="str">
            <v>1050_420</v>
          </cell>
          <cell r="AD3393" t="str">
            <v>Cash Restricted  Escrows - Airport PFC TD Bank</v>
          </cell>
          <cell r="AH3393">
            <v>1242225.3400000001</v>
          </cell>
        </row>
        <row r="3394">
          <cell r="I3394" t="str">
            <v>Fund   400 - Airport</v>
          </cell>
          <cell r="M3394" t="str">
            <v xml:space="preserve">- </v>
          </cell>
          <cell r="O3394" t="str">
            <v xml:space="preserve">- </v>
          </cell>
          <cell r="Q3394" t="str">
            <v xml:space="preserve">- </v>
          </cell>
          <cell r="S3394" t="str">
            <v xml:space="preserve">- </v>
          </cell>
          <cell r="AA3394" t="str">
            <v>1050_425</v>
          </cell>
          <cell r="AD3394" t="str">
            <v>Cash Restricted  Escrows - Airport - Op Maint Res</v>
          </cell>
          <cell r="AH3394">
            <v>3155414.32</v>
          </cell>
        </row>
        <row r="3395">
          <cell r="I3395" t="str">
            <v>Fund   400 - Airport</v>
          </cell>
          <cell r="M3395" t="str">
            <v xml:space="preserve">- </v>
          </cell>
          <cell r="O3395" t="str">
            <v xml:space="preserve">- </v>
          </cell>
          <cell r="Q3395" t="str">
            <v xml:space="preserve">- </v>
          </cell>
          <cell r="S3395" t="str">
            <v xml:space="preserve">- </v>
          </cell>
          <cell r="AA3395" t="str">
            <v>1050_430</v>
          </cell>
          <cell r="AD3395" t="str">
            <v>Cash Restricted  Esc - Airport Res Acct - TD Bank</v>
          </cell>
          <cell r="AH3395">
            <v>215440.94</v>
          </cell>
        </row>
        <row r="3396">
          <cell r="I3396" t="str">
            <v>Fund   400 - Airport</v>
          </cell>
          <cell r="M3396" t="str">
            <v xml:space="preserve">- </v>
          </cell>
          <cell r="O3396" t="str">
            <v xml:space="preserve">- </v>
          </cell>
          <cell r="Q3396" t="str">
            <v xml:space="preserve">- </v>
          </cell>
          <cell r="S3396" t="str">
            <v xml:space="preserve">- </v>
          </cell>
          <cell r="AA3396" t="str">
            <v>1050_470</v>
          </cell>
          <cell r="AD3396" t="str">
            <v>Cash Restricted  Key Bank RAN LOC</v>
          </cell>
          <cell r="AH3396">
            <v>0</v>
          </cell>
        </row>
        <row r="3397">
          <cell r="I3397" t="str">
            <v>Fund   400 - Airport</v>
          </cell>
          <cell r="M3397" t="str">
            <v xml:space="preserve">- </v>
          </cell>
          <cell r="O3397" t="str">
            <v xml:space="preserve">- </v>
          </cell>
          <cell r="Q3397" t="str">
            <v xml:space="preserve">- </v>
          </cell>
          <cell r="S3397" t="str">
            <v xml:space="preserve">- </v>
          </cell>
          <cell r="AA3397" t="str">
            <v>1050_487</v>
          </cell>
          <cell r="AD3397" t="str">
            <v>Cash Restricted  Airport Debt Service Res 2012 A</v>
          </cell>
          <cell r="AH3397">
            <v>64722.66</v>
          </cell>
        </row>
        <row r="3398">
          <cell r="I3398" t="str">
            <v>Fund   400 - Airport</v>
          </cell>
          <cell r="M3398" t="str">
            <v xml:space="preserve">- </v>
          </cell>
          <cell r="O3398" t="str">
            <v xml:space="preserve">- </v>
          </cell>
          <cell r="Q3398" t="str">
            <v xml:space="preserve">- </v>
          </cell>
          <cell r="S3398" t="str">
            <v xml:space="preserve">- </v>
          </cell>
          <cell r="AA3398" t="str">
            <v>1050_488</v>
          </cell>
          <cell r="AD3398" t="str">
            <v>Cash Restricted  Airport Debt Service Res. 2012 B</v>
          </cell>
          <cell r="AH3398">
            <v>88244.26</v>
          </cell>
        </row>
        <row r="3399">
          <cell r="I3399" t="str">
            <v>Fund   400 - Airport</v>
          </cell>
          <cell r="M3399" t="str">
            <v xml:space="preserve">- </v>
          </cell>
          <cell r="O3399" t="str">
            <v xml:space="preserve">- </v>
          </cell>
          <cell r="Q3399" t="str">
            <v xml:space="preserve">- </v>
          </cell>
          <cell r="S3399" t="str">
            <v xml:space="preserve">- </v>
          </cell>
          <cell r="AA3399" t="str">
            <v>1050_489</v>
          </cell>
          <cell r="AD3399" t="str">
            <v>Cash Restricted  Airport Debt Service Res. 2012 C</v>
          </cell>
          <cell r="AH3399">
            <v>7165.03</v>
          </cell>
        </row>
        <row r="3400">
          <cell r="I3400" t="str">
            <v>Fund   400 - Airport</v>
          </cell>
          <cell r="M3400" t="str">
            <v xml:space="preserve">- </v>
          </cell>
          <cell r="O3400" t="str">
            <v xml:space="preserve">- </v>
          </cell>
          <cell r="Q3400" t="str">
            <v xml:space="preserve">- </v>
          </cell>
          <cell r="S3400" t="str">
            <v xml:space="preserve">- </v>
          </cell>
          <cell r="AA3400" t="str">
            <v>1050_490</v>
          </cell>
          <cell r="AD3400" t="str">
            <v xml:space="preserve">Cash Restricted  Airport 2012 ABC COI </v>
          </cell>
          <cell r="AH3400">
            <v>13630.19</v>
          </cell>
        </row>
        <row r="3401">
          <cell r="I3401" t="str">
            <v>Fund   400 - Airport</v>
          </cell>
          <cell r="M3401" t="str">
            <v xml:space="preserve">- </v>
          </cell>
          <cell r="O3401" t="str">
            <v xml:space="preserve">- </v>
          </cell>
          <cell r="Q3401" t="str">
            <v xml:space="preserve">- </v>
          </cell>
          <cell r="S3401" t="str">
            <v xml:space="preserve">- </v>
          </cell>
          <cell r="AA3401" t="str">
            <v>1050_491</v>
          </cell>
          <cell r="AD3401" t="str">
            <v>Cash Restricted  Burl Arpt 2012 ABC Construction</v>
          </cell>
          <cell r="AH3401">
            <v>5446.7</v>
          </cell>
        </row>
        <row r="3402">
          <cell r="I3402" t="str">
            <v>Fund   400 - Airport</v>
          </cell>
          <cell r="M3402" t="str">
            <v xml:space="preserve">- </v>
          </cell>
          <cell r="O3402" t="str">
            <v xml:space="preserve">- </v>
          </cell>
          <cell r="Q3402" t="str">
            <v xml:space="preserve">- </v>
          </cell>
          <cell r="S3402" t="str">
            <v xml:space="preserve">- </v>
          </cell>
          <cell r="AA3402" t="str">
            <v>1050_494</v>
          </cell>
          <cell r="AD3402" t="str">
            <v>Cash Restricted  Burl Arpt 2003 Debt Serv. Res.</v>
          </cell>
          <cell r="AH3402">
            <v>1760920.45</v>
          </cell>
        </row>
        <row r="3403">
          <cell r="I3403" t="str">
            <v>Fund   400 - Airport</v>
          </cell>
          <cell r="M3403" t="str">
            <v xml:space="preserve">- </v>
          </cell>
          <cell r="O3403" t="str">
            <v xml:space="preserve">- </v>
          </cell>
          <cell r="Q3403" t="str">
            <v xml:space="preserve">- </v>
          </cell>
          <cell r="S3403" t="str">
            <v xml:space="preserve">- </v>
          </cell>
          <cell r="AA3403" t="str">
            <v>1100_999</v>
          </cell>
          <cell r="AD3403" t="str">
            <v>Cash Balance</v>
          </cell>
          <cell r="AH3403">
            <v>7182680.3899999997</v>
          </cell>
        </row>
        <row r="3842">
          <cell r="I3842" t="str">
            <v>Fund   401 - Airport General Capital</v>
          </cell>
          <cell r="M3842" t="str">
            <v xml:space="preserve">- </v>
          </cell>
          <cell r="O3842" t="str">
            <v xml:space="preserve">- </v>
          </cell>
          <cell r="Q3842" t="str">
            <v xml:space="preserve">- </v>
          </cell>
          <cell r="S3842" t="str">
            <v xml:space="preserve">- </v>
          </cell>
          <cell r="AA3842" t="str">
            <v>1000_400</v>
          </cell>
          <cell r="AD3842" t="str">
            <v>Bank Account  Airport</v>
          </cell>
          <cell r="AH3842">
            <v>38700.25</v>
          </cell>
        </row>
        <row r="3843">
          <cell r="I3843" t="str">
            <v>Fund   401 - Airport General Capital</v>
          </cell>
          <cell r="M3843" t="str">
            <v xml:space="preserve">- </v>
          </cell>
          <cell r="O3843" t="str">
            <v xml:space="preserve">- </v>
          </cell>
          <cell r="Q3843" t="str">
            <v xml:space="preserve">- </v>
          </cell>
          <cell r="S3843" t="str">
            <v xml:space="preserve">- </v>
          </cell>
          <cell r="AA3843" t="str">
            <v>1100_999</v>
          </cell>
          <cell r="AD3843" t="str">
            <v>Cash Balance</v>
          </cell>
          <cell r="AH3843">
            <v>-96395.15</v>
          </cell>
        </row>
        <row r="3847">
          <cell r="I3847" t="str">
            <v>Fund   404 - AIP 87 - Land Acq 2011</v>
          </cell>
          <cell r="M3847" t="str">
            <v xml:space="preserve">- </v>
          </cell>
          <cell r="O3847" t="str">
            <v xml:space="preserve">- </v>
          </cell>
          <cell r="Q3847" t="str">
            <v xml:space="preserve">- </v>
          </cell>
          <cell r="S3847" t="str">
            <v xml:space="preserve">- </v>
          </cell>
          <cell r="AA3847" t="str">
            <v>1000_400</v>
          </cell>
          <cell r="AD3847" t="str">
            <v>Bank Account  Airport</v>
          </cell>
          <cell r="AH3847">
            <v>53697</v>
          </cell>
        </row>
        <row r="3848">
          <cell r="I3848" t="str">
            <v>Fund   404 - AIP 87 - Land Acq 2011</v>
          </cell>
          <cell r="M3848" t="str">
            <v xml:space="preserve">- </v>
          </cell>
          <cell r="O3848" t="str">
            <v xml:space="preserve">- </v>
          </cell>
          <cell r="Q3848" t="str">
            <v xml:space="preserve">- </v>
          </cell>
          <cell r="S3848" t="str">
            <v xml:space="preserve">- </v>
          </cell>
          <cell r="AA3848" t="str">
            <v>1100_999</v>
          </cell>
          <cell r="AD3848" t="str">
            <v>Cash Balance</v>
          </cell>
          <cell r="AH3848">
            <v>-2993.78</v>
          </cell>
        </row>
        <row r="3871">
          <cell r="I3871" t="str">
            <v>Fund   405 - AIP 84 - LAND 2010 PHASE 2</v>
          </cell>
          <cell r="M3871" t="str">
            <v xml:space="preserve">- </v>
          </cell>
          <cell r="O3871" t="str">
            <v xml:space="preserve">- </v>
          </cell>
          <cell r="Q3871" t="str">
            <v xml:space="preserve">- </v>
          </cell>
          <cell r="S3871" t="str">
            <v xml:space="preserve">- </v>
          </cell>
          <cell r="AA3871" t="str">
            <v>1100_999</v>
          </cell>
          <cell r="AD3871" t="str">
            <v>Cash Balance</v>
          </cell>
          <cell r="AH3871">
            <v>2264</v>
          </cell>
        </row>
        <row r="3898">
          <cell r="I3898" t="str">
            <v>Fund   406 - AIP89-2012 Development</v>
          </cell>
          <cell r="M3898" t="str">
            <v xml:space="preserve">- </v>
          </cell>
          <cell r="O3898" t="str">
            <v xml:space="preserve">- </v>
          </cell>
          <cell r="Q3898" t="str">
            <v xml:space="preserve">- </v>
          </cell>
          <cell r="S3898" t="str">
            <v xml:space="preserve">- </v>
          </cell>
          <cell r="AA3898" t="str">
            <v>1100_999</v>
          </cell>
          <cell r="AD3898" t="str">
            <v>Cash Balance</v>
          </cell>
          <cell r="AH3898">
            <v>13370.79</v>
          </cell>
        </row>
        <row r="3911">
          <cell r="I3911" t="str">
            <v>Fund   407 - AIP88 - LAND 2011B</v>
          </cell>
          <cell r="M3911" t="str">
            <v xml:space="preserve">- </v>
          </cell>
          <cell r="O3911" t="str">
            <v xml:space="preserve">- </v>
          </cell>
          <cell r="Q3911" t="str">
            <v xml:space="preserve">- </v>
          </cell>
          <cell r="S3911" t="str">
            <v xml:space="preserve">- </v>
          </cell>
          <cell r="AA3911" t="str">
            <v>1000_400</v>
          </cell>
          <cell r="AD3911" t="str">
            <v>Bank Account  Airport</v>
          </cell>
          <cell r="AH3911">
            <v>101124</v>
          </cell>
        </row>
        <row r="3912">
          <cell r="I3912" t="str">
            <v>Fund   407 - AIP88 - LAND 2011B</v>
          </cell>
          <cell r="M3912" t="str">
            <v xml:space="preserve">- </v>
          </cell>
          <cell r="O3912" t="str">
            <v xml:space="preserve">- </v>
          </cell>
          <cell r="Q3912" t="str">
            <v xml:space="preserve">- </v>
          </cell>
          <cell r="S3912" t="str">
            <v xml:space="preserve">- </v>
          </cell>
          <cell r="AA3912" t="str">
            <v>1100_999</v>
          </cell>
          <cell r="AD3912" t="str">
            <v>Cash Balance</v>
          </cell>
          <cell r="AH3912">
            <v>52626.27</v>
          </cell>
        </row>
        <row r="3931">
          <cell r="I3931" t="str">
            <v>Fund   409 - AIP 81 - LAND 2010 PROPERTIES</v>
          </cell>
          <cell r="M3931" t="str">
            <v xml:space="preserve">- </v>
          </cell>
          <cell r="O3931" t="str">
            <v xml:space="preserve">- </v>
          </cell>
          <cell r="Q3931" t="str">
            <v xml:space="preserve">- </v>
          </cell>
          <cell r="S3931" t="str">
            <v xml:space="preserve">- </v>
          </cell>
          <cell r="AA3931" t="str">
            <v>1100_999</v>
          </cell>
          <cell r="AD3931" t="str">
            <v>Cash Balance</v>
          </cell>
          <cell r="AH3931">
            <v>1267</v>
          </cell>
        </row>
        <row r="3960">
          <cell r="I3960" t="str">
            <v>Fund   421 - AIP 74 - LAND 09 NOISE</v>
          </cell>
          <cell r="M3960" t="str">
            <v xml:space="preserve">- </v>
          </cell>
          <cell r="O3960" t="str">
            <v xml:space="preserve">- </v>
          </cell>
          <cell r="Q3960" t="str">
            <v xml:space="preserve">- </v>
          </cell>
          <cell r="S3960" t="str">
            <v xml:space="preserve">- </v>
          </cell>
          <cell r="AA3960" t="str">
            <v>1100_999</v>
          </cell>
          <cell r="AD3960" t="str">
            <v>Cash Balance</v>
          </cell>
          <cell r="AH3960">
            <v>252.92</v>
          </cell>
        </row>
        <row r="3982">
          <cell r="I3982" t="str">
            <v>Fund   426 - AIP 78 - LAND 2010 NOISE</v>
          </cell>
          <cell r="M3982" t="str">
            <v xml:space="preserve">- </v>
          </cell>
          <cell r="O3982" t="str">
            <v xml:space="preserve">- </v>
          </cell>
          <cell r="Q3982" t="str">
            <v xml:space="preserve">- </v>
          </cell>
          <cell r="S3982" t="str">
            <v xml:space="preserve">- </v>
          </cell>
          <cell r="AA3982" t="str">
            <v>1100_999</v>
          </cell>
          <cell r="AD3982" t="str">
            <v>Cash Balance</v>
          </cell>
          <cell r="AH3982">
            <v>797</v>
          </cell>
        </row>
        <row r="3998">
          <cell r="I3998" t="str">
            <v>Fund   427 - AIP 76 - SED PH2C T/W TO R/W 33</v>
          </cell>
          <cell r="M3998" t="str">
            <v xml:space="preserve">- </v>
          </cell>
          <cell r="O3998" t="str">
            <v xml:space="preserve">- </v>
          </cell>
          <cell r="Q3998" t="str">
            <v xml:space="preserve">- </v>
          </cell>
          <cell r="S3998" t="str">
            <v xml:space="preserve">- </v>
          </cell>
          <cell r="AA3998" t="str">
            <v>1100_999</v>
          </cell>
          <cell r="AD3998" t="str">
            <v>Cash Balance</v>
          </cell>
          <cell r="AH3998">
            <v>132</v>
          </cell>
        </row>
        <row r="4006">
          <cell r="I4006" t="str">
            <v>Fund   429 - AIP90- Engineering Design Servic</v>
          </cell>
          <cell r="M4006" t="str">
            <v xml:space="preserve">- </v>
          </cell>
          <cell r="O4006" t="str">
            <v xml:space="preserve">- </v>
          </cell>
          <cell r="Q4006" t="str">
            <v xml:space="preserve">- </v>
          </cell>
          <cell r="S4006" t="str">
            <v xml:space="preserve">- </v>
          </cell>
          <cell r="AA4006" t="str">
            <v>1000_400</v>
          </cell>
          <cell r="AD4006" t="str">
            <v>Bank Account  Airport</v>
          </cell>
          <cell r="AH4006">
            <v>241125.11</v>
          </cell>
        </row>
        <row r="4007">
          <cell r="I4007" t="str">
            <v>Fund   429 - AIP90- Engineering Design Servic</v>
          </cell>
          <cell r="M4007" t="str">
            <v xml:space="preserve">- </v>
          </cell>
          <cell r="O4007" t="str">
            <v xml:space="preserve">- </v>
          </cell>
          <cell r="Q4007" t="str">
            <v xml:space="preserve">- </v>
          </cell>
          <cell r="S4007" t="str">
            <v xml:space="preserve">- </v>
          </cell>
          <cell r="AA4007" t="str">
            <v>1100_999</v>
          </cell>
          <cell r="AD4007" t="str">
            <v>Cash Balance</v>
          </cell>
          <cell r="AH4007">
            <v>-67586.25</v>
          </cell>
        </row>
        <row r="4019">
          <cell r="I4019" t="str">
            <v>Fund   430 - AIP91-Part150 NEM Update</v>
          </cell>
          <cell r="M4019" t="str">
            <v xml:space="preserve">- </v>
          </cell>
          <cell r="O4019" t="str">
            <v xml:space="preserve">- </v>
          </cell>
          <cell r="Q4019" t="str">
            <v xml:space="preserve">- </v>
          </cell>
          <cell r="S4019" t="str">
            <v xml:space="preserve">- </v>
          </cell>
          <cell r="AA4019" t="str">
            <v>1000_400</v>
          </cell>
          <cell r="AD4019" t="str">
            <v>Bank Account  Airport</v>
          </cell>
          <cell r="AH4019">
            <v>96102.2</v>
          </cell>
        </row>
        <row r="4020">
          <cell r="I4020" t="str">
            <v>Fund   430 - AIP91-Part150 NEM Update</v>
          </cell>
          <cell r="M4020" t="str">
            <v xml:space="preserve">- </v>
          </cell>
          <cell r="O4020" t="str">
            <v xml:space="preserve">- </v>
          </cell>
          <cell r="Q4020" t="str">
            <v xml:space="preserve">- </v>
          </cell>
          <cell r="S4020" t="str">
            <v xml:space="preserve">- </v>
          </cell>
          <cell r="AA4020" t="str">
            <v>1100_999</v>
          </cell>
          <cell r="AD4020" t="str">
            <v>Cash Balance</v>
          </cell>
          <cell r="AH4020">
            <v>-67828.39</v>
          </cell>
        </row>
        <row r="4033">
          <cell r="I4033" t="str">
            <v>Fund   431 - AIP 93- Glycol Treatment Plan</v>
          </cell>
          <cell r="M4033" t="str">
            <v xml:space="preserve">- </v>
          </cell>
          <cell r="O4033" t="str">
            <v xml:space="preserve">- </v>
          </cell>
          <cell r="Q4033" t="str">
            <v xml:space="preserve">- </v>
          </cell>
          <cell r="S4033" t="str">
            <v xml:space="preserve">- </v>
          </cell>
          <cell r="AA4033" t="str">
            <v>1000_400</v>
          </cell>
          <cell r="AD4033" t="str">
            <v>Bank Account  Airport</v>
          </cell>
          <cell r="AH4033">
            <v>217572.24</v>
          </cell>
        </row>
        <row r="4034">
          <cell r="I4034" t="str">
            <v>Fund   431 - AIP 93- Glycol Treatment Plan</v>
          </cell>
          <cell r="M4034" t="str">
            <v xml:space="preserve">- </v>
          </cell>
          <cell r="O4034" t="str">
            <v xml:space="preserve">- </v>
          </cell>
          <cell r="Q4034" t="str">
            <v xml:space="preserve">- </v>
          </cell>
          <cell r="S4034" t="str">
            <v xml:space="preserve">- </v>
          </cell>
          <cell r="AA4034" t="str">
            <v>1100_999</v>
          </cell>
          <cell r="AD4034" t="str">
            <v>Cash Balance</v>
          </cell>
          <cell r="AH4034">
            <v>47723.61</v>
          </cell>
        </row>
        <row r="4047">
          <cell r="I4047" t="str">
            <v>Fund   432 - AIP - 92 LAND- 2012 A NOISE</v>
          </cell>
          <cell r="M4047" t="str">
            <v xml:space="preserve">- </v>
          </cell>
          <cell r="O4047" t="str">
            <v xml:space="preserve">- </v>
          </cell>
          <cell r="Q4047" t="str">
            <v xml:space="preserve">- </v>
          </cell>
          <cell r="S4047" t="str">
            <v xml:space="preserve">- </v>
          </cell>
          <cell r="AA4047" t="str">
            <v>1000_400</v>
          </cell>
          <cell r="AD4047" t="str">
            <v>Bank Account  Airport</v>
          </cell>
          <cell r="AH4047">
            <v>1313424.72</v>
          </cell>
        </row>
        <row r="4048">
          <cell r="I4048" t="str">
            <v>Fund   432 - AIP - 92 LAND- 2012 A NOISE</v>
          </cell>
          <cell r="M4048" t="str">
            <v xml:space="preserve">- </v>
          </cell>
          <cell r="O4048" t="str">
            <v xml:space="preserve">- </v>
          </cell>
          <cell r="Q4048" t="str">
            <v xml:space="preserve">- </v>
          </cell>
          <cell r="S4048" t="str">
            <v xml:space="preserve">- </v>
          </cell>
          <cell r="AA4048" t="str">
            <v>1100_999</v>
          </cell>
          <cell r="AD4048" t="str">
            <v>Cash Balance</v>
          </cell>
          <cell r="AH4048">
            <v>-1113173.1000000001</v>
          </cell>
        </row>
        <row r="4077">
          <cell r="I4077" t="str">
            <v>Fund   433 - AIP - 94 LAND-2012 B NOISE</v>
          </cell>
          <cell r="M4077" t="str">
            <v xml:space="preserve">- </v>
          </cell>
          <cell r="O4077" t="str">
            <v xml:space="preserve">- </v>
          </cell>
          <cell r="Q4077" t="str">
            <v xml:space="preserve">- </v>
          </cell>
          <cell r="S4077" t="str">
            <v xml:space="preserve">- </v>
          </cell>
          <cell r="AA4077" t="str">
            <v>1000_400</v>
          </cell>
          <cell r="AD4077" t="str">
            <v>Bank Account  Airport</v>
          </cell>
          <cell r="AH4077">
            <v>2074307.5</v>
          </cell>
        </row>
        <row r="4078">
          <cell r="I4078" t="str">
            <v>Fund   433 - AIP - 94 LAND-2012 B NOISE</v>
          </cell>
          <cell r="M4078" t="str">
            <v xml:space="preserve">- </v>
          </cell>
          <cell r="O4078" t="str">
            <v xml:space="preserve">- </v>
          </cell>
          <cell r="Q4078" t="str">
            <v xml:space="preserve">- </v>
          </cell>
          <cell r="S4078" t="str">
            <v xml:space="preserve">- </v>
          </cell>
          <cell r="AA4078" t="str">
            <v>1100_999</v>
          </cell>
          <cell r="AD4078" t="str">
            <v>Cash Balance</v>
          </cell>
          <cell r="AH4078">
            <v>-2177285.39</v>
          </cell>
        </row>
        <row r="4096">
          <cell r="I4096" t="str">
            <v>Fund   434 - AIP-95 Taxiway B Recon / Sewage</v>
          </cell>
          <cell r="M4096" t="str">
            <v xml:space="preserve">- </v>
          </cell>
          <cell r="O4096" t="str">
            <v xml:space="preserve">- </v>
          </cell>
          <cell r="Q4096" t="str">
            <v xml:space="preserve">- </v>
          </cell>
          <cell r="S4096" t="str">
            <v xml:space="preserve">- </v>
          </cell>
          <cell r="AA4096" t="str">
            <v>1000_400</v>
          </cell>
          <cell r="AD4096" t="str">
            <v>Bank Account  Airport</v>
          </cell>
          <cell r="AH4096">
            <v>2039892.48</v>
          </cell>
        </row>
        <row r="4097">
          <cell r="I4097" t="str">
            <v>Fund   434 - AIP-95 Taxiway B Recon / Sewage</v>
          </cell>
          <cell r="M4097" t="str">
            <v xml:space="preserve">- </v>
          </cell>
          <cell r="O4097" t="str">
            <v xml:space="preserve">- </v>
          </cell>
          <cell r="Q4097" t="str">
            <v xml:space="preserve">- </v>
          </cell>
          <cell r="S4097" t="str">
            <v xml:space="preserve">- </v>
          </cell>
          <cell r="AA4097" t="str">
            <v>1100_999</v>
          </cell>
          <cell r="AD4097" t="str">
            <v>Cash Balance</v>
          </cell>
          <cell r="AH4097">
            <v>-2021119.05</v>
          </cell>
        </row>
        <row r="4108">
          <cell r="I4108" t="str">
            <v>Fund   435 - AIP -96 Cargo apron rehab</v>
          </cell>
          <cell r="M4108" t="str">
            <v xml:space="preserve">- </v>
          </cell>
          <cell r="O4108" t="str">
            <v xml:space="preserve">- </v>
          </cell>
          <cell r="Q4108" t="str">
            <v xml:space="preserve">- </v>
          </cell>
          <cell r="S4108" t="str">
            <v xml:space="preserve">- </v>
          </cell>
          <cell r="AA4108" t="str">
            <v>1000_400</v>
          </cell>
          <cell r="AD4108" t="str">
            <v>Bank Account  Airport</v>
          </cell>
          <cell r="AH4108">
            <v>866375.39</v>
          </cell>
        </row>
        <row r="4109">
          <cell r="I4109" t="str">
            <v>Fund   435 - AIP -96 Cargo apron rehab</v>
          </cell>
          <cell r="M4109" t="str">
            <v xml:space="preserve">- </v>
          </cell>
          <cell r="O4109" t="str">
            <v xml:space="preserve">- </v>
          </cell>
          <cell r="Q4109" t="str">
            <v xml:space="preserve">- </v>
          </cell>
          <cell r="S4109" t="str">
            <v xml:space="preserve">- </v>
          </cell>
          <cell r="AA4109" t="str">
            <v>1100_999</v>
          </cell>
          <cell r="AD4109" t="str">
            <v>Cash Balance</v>
          </cell>
          <cell r="AH4109">
            <v>-905241.19</v>
          </cell>
        </row>
        <row r="4120">
          <cell r="I4120" t="str">
            <v>Fund   436 - AIP-97 Design Update Security</v>
          </cell>
          <cell r="M4120" t="str">
            <v xml:space="preserve">- </v>
          </cell>
          <cell r="O4120" t="str">
            <v xml:space="preserve">- </v>
          </cell>
          <cell r="Q4120" t="str">
            <v xml:space="preserve">- </v>
          </cell>
          <cell r="S4120" t="str">
            <v xml:space="preserve">- </v>
          </cell>
          <cell r="AA4120" t="str">
            <v>1000_400</v>
          </cell>
          <cell r="AD4120" t="str">
            <v>Bank Account  Airport</v>
          </cell>
          <cell r="AH4120">
            <v>118729.75</v>
          </cell>
        </row>
        <row r="4121">
          <cell r="I4121" t="str">
            <v>Fund   436 - AIP-97 Design Update Security</v>
          </cell>
          <cell r="M4121" t="str">
            <v xml:space="preserve">- </v>
          </cell>
          <cell r="O4121" t="str">
            <v xml:space="preserve">- </v>
          </cell>
          <cell r="Q4121" t="str">
            <v xml:space="preserve">- </v>
          </cell>
          <cell r="S4121" t="str">
            <v xml:space="preserve">- </v>
          </cell>
          <cell r="AA4121" t="str">
            <v>1100_999</v>
          </cell>
          <cell r="AD4121" t="str">
            <v>Cash Balance</v>
          </cell>
          <cell r="AH4121">
            <v>-129167.44</v>
          </cell>
        </row>
        <row r="4132">
          <cell r="I4132" t="str">
            <v>Fund   437 - AIP-98 Land Acq. - 4 Parcels</v>
          </cell>
          <cell r="M4132" t="str">
            <v xml:space="preserve">- </v>
          </cell>
          <cell r="O4132" t="str">
            <v xml:space="preserve">- </v>
          </cell>
          <cell r="Q4132" t="str">
            <v xml:space="preserve">- </v>
          </cell>
          <cell r="S4132" t="str">
            <v xml:space="preserve">- </v>
          </cell>
          <cell r="AA4132" t="str">
            <v>1000_400</v>
          </cell>
          <cell r="AD4132" t="str">
            <v>Bank Account  Airport</v>
          </cell>
          <cell r="AH4132">
            <v>533090.21</v>
          </cell>
        </row>
        <row r="4133">
          <cell r="I4133" t="str">
            <v>Fund   437 - AIP-98 Land Acq. - 4 Parcels</v>
          </cell>
          <cell r="M4133" t="str">
            <v xml:space="preserve">- </v>
          </cell>
          <cell r="O4133" t="str">
            <v xml:space="preserve">- </v>
          </cell>
          <cell r="Q4133" t="str">
            <v xml:space="preserve">- </v>
          </cell>
          <cell r="S4133" t="str">
            <v xml:space="preserve">- </v>
          </cell>
          <cell r="AA4133" t="str">
            <v>1100_999</v>
          </cell>
          <cell r="AD4133" t="str">
            <v>Cash Balance</v>
          </cell>
          <cell r="AH4133">
            <v>-564119.30000000005</v>
          </cell>
        </row>
        <row r="4144">
          <cell r="I4144" t="str">
            <v>Fund   438 - AIP-99 Cargo Apron Rehab - Phase</v>
          </cell>
          <cell r="M4144" t="str">
            <v xml:space="preserve">- </v>
          </cell>
          <cell r="O4144" t="str">
            <v xml:space="preserve">- </v>
          </cell>
          <cell r="Q4144" t="str">
            <v xml:space="preserve">- </v>
          </cell>
          <cell r="S4144" t="str">
            <v xml:space="preserve">- </v>
          </cell>
          <cell r="AA4144" t="str">
            <v>1100_999</v>
          </cell>
          <cell r="AD4144" t="str">
            <v>Cash Balance</v>
          </cell>
          <cell r="AH4144">
            <v>-81.5</v>
          </cell>
        </row>
        <row r="4147">
          <cell r="I4147" t="str">
            <v>Fund   439 - AIP-100 Air Carrier Apron Rehab</v>
          </cell>
          <cell r="M4147" t="str">
            <v xml:space="preserve">- </v>
          </cell>
          <cell r="O4147" t="str">
            <v xml:space="preserve">- </v>
          </cell>
          <cell r="Q4147" t="str">
            <v xml:space="preserve">- </v>
          </cell>
          <cell r="S4147" t="str">
            <v xml:space="preserve">- </v>
          </cell>
          <cell r="AA4147" t="str">
            <v>1100_999</v>
          </cell>
          <cell r="AD4147" t="str">
            <v>Cash Balance</v>
          </cell>
          <cell r="AH4147">
            <v>-93579.6</v>
          </cell>
        </row>
        <row r="4150">
          <cell r="I4150" t="str">
            <v>Fund   440 - AIP-101 Security System Update</v>
          </cell>
          <cell r="M4150" t="str">
            <v xml:space="preserve">- </v>
          </cell>
          <cell r="O4150" t="str">
            <v xml:space="preserve">- </v>
          </cell>
          <cell r="Q4150" t="str">
            <v xml:space="preserve">- </v>
          </cell>
          <cell r="S4150" t="str">
            <v xml:space="preserve">- </v>
          </cell>
          <cell r="AA4150" t="str">
            <v>1090_</v>
          </cell>
          <cell r="AD4150" t="str">
            <v>Pooled Cash</v>
          </cell>
          <cell r="AH4150">
            <v>-64.349999999999994</v>
          </cell>
        </row>
        <row r="4153">
          <cell r="I4153" t="str">
            <v>Fund   441 - AIP-102 Taxiway K (South)</v>
          </cell>
          <cell r="M4153" t="str">
            <v xml:space="preserve">- </v>
          </cell>
          <cell r="O4153" t="str">
            <v xml:space="preserve">- </v>
          </cell>
          <cell r="Q4153" t="str">
            <v xml:space="preserve">- </v>
          </cell>
          <cell r="S4153" t="str">
            <v xml:space="preserve">- </v>
          </cell>
          <cell r="AA4153" t="str">
            <v>1100_999</v>
          </cell>
          <cell r="AD4153" t="str">
            <v>Cash Balance</v>
          </cell>
          <cell r="AH4153">
            <v>-8846.99</v>
          </cell>
        </row>
        <row r="4156">
          <cell r="I4156" t="str">
            <v>Fund   450 - PFC</v>
          </cell>
          <cell r="M4156" t="str">
            <v xml:space="preserve">- </v>
          </cell>
          <cell r="O4156" t="str">
            <v xml:space="preserve">- </v>
          </cell>
          <cell r="Q4156" t="str">
            <v xml:space="preserve">- </v>
          </cell>
          <cell r="S4156" t="str">
            <v xml:space="preserve">- </v>
          </cell>
          <cell r="AA4156" t="str">
            <v>1100_999</v>
          </cell>
          <cell r="AD4156" t="str">
            <v>Cash Balance</v>
          </cell>
          <cell r="AH4156">
            <v>-1004863.42</v>
          </cell>
        </row>
        <row r="4163">
          <cell r="I4163" t="str">
            <v>Fund   460 - Water</v>
          </cell>
          <cell r="M4163" t="str">
            <v xml:space="preserve">- </v>
          </cell>
          <cell r="O4163" t="str">
            <v xml:space="preserve">- </v>
          </cell>
          <cell r="Q4163" t="str">
            <v xml:space="preserve">- </v>
          </cell>
          <cell r="S4163" t="str">
            <v xml:space="preserve">- </v>
          </cell>
          <cell r="AA4163" t="str">
            <v>1000_460</v>
          </cell>
          <cell r="AD4163" t="str">
            <v>Bank Account  Water Deposits - Keybank</v>
          </cell>
          <cell r="AH4163">
            <v>119446</v>
          </cell>
        </row>
        <row r="4165">
          <cell r="I4165" t="str">
            <v>Fund   460 - Water</v>
          </cell>
          <cell r="M4165" t="str">
            <v xml:space="preserve">- </v>
          </cell>
          <cell r="O4165" t="str">
            <v xml:space="preserve">- </v>
          </cell>
          <cell r="Q4165" t="str">
            <v xml:space="preserve">- </v>
          </cell>
          <cell r="S4165" t="str">
            <v xml:space="preserve">- </v>
          </cell>
          <cell r="AA4165" t="str">
            <v>1100_999</v>
          </cell>
          <cell r="AD4165" t="str">
            <v>Cash Balance</v>
          </cell>
          <cell r="AH4165">
            <v>-12632.7</v>
          </cell>
        </row>
        <row r="4366">
          <cell r="I4366" t="str">
            <v>Fund   480 - Wastewater</v>
          </cell>
          <cell r="M4366" t="str">
            <v xml:space="preserve">- </v>
          </cell>
          <cell r="O4366" t="str">
            <v xml:space="preserve">- </v>
          </cell>
          <cell r="Q4366" t="str">
            <v xml:space="preserve">- </v>
          </cell>
          <cell r="S4366" t="str">
            <v xml:space="preserve">- </v>
          </cell>
          <cell r="AA4366" t="str">
            <v>1000_470</v>
          </cell>
          <cell r="AD4366" t="str">
            <v>Bank Account  Wastewater Contigency Reserve</v>
          </cell>
          <cell r="AH4366">
            <v>358341.26</v>
          </cell>
        </row>
        <row r="4368">
          <cell r="I4368" t="str">
            <v>Fund   480 - Wastewater</v>
          </cell>
          <cell r="M4368" t="str">
            <v xml:space="preserve">- </v>
          </cell>
          <cell r="O4368" t="str">
            <v xml:space="preserve">- </v>
          </cell>
          <cell r="Q4368" t="str">
            <v xml:space="preserve">- </v>
          </cell>
          <cell r="S4368" t="str">
            <v xml:space="preserve">- </v>
          </cell>
          <cell r="AA4368" t="str">
            <v>1100_999</v>
          </cell>
          <cell r="AD4368" t="str">
            <v>Cash Balance</v>
          </cell>
          <cell r="AH4368">
            <v>1288295.3600000001</v>
          </cell>
        </row>
        <row r="4592">
          <cell r="I4592" t="str">
            <v>Fund   483 - Burlington Telecom</v>
          </cell>
          <cell r="M4592" t="str">
            <v xml:space="preserve">- </v>
          </cell>
          <cell r="O4592" t="str">
            <v xml:space="preserve">- </v>
          </cell>
          <cell r="Q4592" t="str">
            <v xml:space="preserve">- </v>
          </cell>
          <cell r="S4592" t="str">
            <v xml:space="preserve">- </v>
          </cell>
          <cell r="AA4592" t="str">
            <v>1000_480</v>
          </cell>
          <cell r="AD4592" t="str">
            <v>Bank Account  Telecom TD Bank North</v>
          </cell>
          <cell r="AH4592">
            <v>1915357.61</v>
          </cell>
        </row>
        <row r="4595">
          <cell r="I4595" t="str">
            <v>Fund   483 - Burlington Telecom</v>
          </cell>
          <cell r="M4595" t="str">
            <v xml:space="preserve">- </v>
          </cell>
          <cell r="O4595" t="str">
            <v xml:space="preserve">- </v>
          </cell>
          <cell r="Q4595" t="str">
            <v xml:space="preserve">- </v>
          </cell>
          <cell r="S4595" t="str">
            <v xml:space="preserve">- </v>
          </cell>
          <cell r="AA4595" t="str">
            <v>1100_484</v>
          </cell>
          <cell r="AD4595" t="str">
            <v>Cash Burlington Telecom -  unfunded</v>
          </cell>
          <cell r="AH4595">
            <v>-16936491.5</v>
          </cell>
        </row>
        <row r="4596">
          <cell r="I4596" t="str">
            <v>Fund   483 - Burlington Telecom</v>
          </cell>
          <cell r="M4596" t="str">
            <v xml:space="preserve">- </v>
          </cell>
          <cell r="O4596" t="str">
            <v xml:space="preserve">- </v>
          </cell>
          <cell r="Q4596" t="str">
            <v xml:space="preserve">- </v>
          </cell>
          <cell r="S4596" t="str">
            <v xml:space="preserve">- </v>
          </cell>
          <cell r="AA4596" t="str">
            <v>1100_999</v>
          </cell>
          <cell r="AD4596" t="str">
            <v>Cash Balance</v>
          </cell>
          <cell r="AH4596">
            <v>58024.38</v>
          </cell>
        </row>
        <row r="4813">
          <cell r="I4813" t="str">
            <v xml:space="preserve">Fund   501 - Perpetual Care </v>
          </cell>
          <cell r="M4813" t="str">
            <v xml:space="preserve">- </v>
          </cell>
          <cell r="O4813" t="str">
            <v xml:space="preserve">- </v>
          </cell>
          <cell r="Q4813" t="str">
            <v xml:space="preserve">- </v>
          </cell>
          <cell r="S4813" t="str">
            <v xml:space="preserve">- </v>
          </cell>
          <cell r="AA4813" t="str">
            <v>1100_999</v>
          </cell>
          <cell r="AD4813" t="str">
            <v>Cash Balance</v>
          </cell>
          <cell r="AH4813">
            <v>1058848.17</v>
          </cell>
        </row>
        <row r="4820">
          <cell r="I4820" t="str">
            <v xml:space="preserve">Fund   502 - Loomis Library </v>
          </cell>
          <cell r="M4820" t="str">
            <v xml:space="preserve">- </v>
          </cell>
          <cell r="O4820" t="str">
            <v xml:space="preserve">- </v>
          </cell>
          <cell r="Q4820" t="str">
            <v xml:space="preserve">- </v>
          </cell>
          <cell r="S4820" t="str">
            <v xml:space="preserve">- </v>
          </cell>
          <cell r="AA4820" t="str">
            <v>1100_999</v>
          </cell>
          <cell r="AD4820" t="str">
            <v>Cash Balance</v>
          </cell>
          <cell r="AH4820">
            <v>10948.2</v>
          </cell>
        </row>
        <row r="4822">
          <cell r="I4822" t="str">
            <v>Fund   503 - W Carpenter Priv Purpose Trust</v>
          </cell>
          <cell r="M4822" t="str">
            <v xml:space="preserve">- </v>
          </cell>
          <cell r="O4822" t="str">
            <v xml:space="preserve">- </v>
          </cell>
          <cell r="Q4822" t="str">
            <v xml:space="preserve">- </v>
          </cell>
          <cell r="S4822" t="str">
            <v xml:space="preserve">- </v>
          </cell>
          <cell r="AA4822" t="str">
            <v>1000_500</v>
          </cell>
          <cell r="AD4822" t="str">
            <v>Bank Account  Trust/Private Purpose Fund</v>
          </cell>
          <cell r="AH4822">
            <v>1811.02</v>
          </cell>
        </row>
        <row r="4823">
          <cell r="I4823" t="str">
            <v>Fund   503 - W Carpenter Priv Purpose Trust</v>
          </cell>
          <cell r="M4823" t="str">
            <v xml:space="preserve">- </v>
          </cell>
          <cell r="O4823" t="str">
            <v xml:space="preserve">- </v>
          </cell>
          <cell r="Q4823" t="str">
            <v xml:space="preserve">- </v>
          </cell>
          <cell r="S4823" t="str">
            <v xml:space="preserve">- </v>
          </cell>
          <cell r="AA4823" t="str">
            <v>1300_</v>
          </cell>
          <cell r="AD4823" t="str">
            <v>Certificates Of Deposit</v>
          </cell>
          <cell r="AH4823">
            <v>5672.41</v>
          </cell>
        </row>
        <row r="4827">
          <cell r="I4827" t="str">
            <v>Fund   504 - Christmas Gift Priv Purpose Trus</v>
          </cell>
          <cell r="M4827" t="str">
            <v xml:space="preserve">- </v>
          </cell>
          <cell r="O4827" t="str">
            <v xml:space="preserve">- </v>
          </cell>
          <cell r="Q4827" t="str">
            <v xml:space="preserve">- </v>
          </cell>
          <cell r="S4827" t="str">
            <v xml:space="preserve">- </v>
          </cell>
          <cell r="AA4827" t="str">
            <v>1000_500</v>
          </cell>
          <cell r="AD4827" t="str">
            <v>Bank Account  Trust/Private Purpose Fund</v>
          </cell>
          <cell r="AH4827">
            <v>1619.49</v>
          </cell>
        </row>
        <row r="4830">
          <cell r="I4830" t="str">
            <v>Fund   505 - Lolita Deming Estate</v>
          </cell>
          <cell r="M4830" t="str">
            <v xml:space="preserve">- </v>
          </cell>
          <cell r="O4830" t="str">
            <v xml:space="preserve">- </v>
          </cell>
          <cell r="Q4830" t="str">
            <v xml:space="preserve">- </v>
          </cell>
          <cell r="S4830" t="str">
            <v xml:space="preserve">- </v>
          </cell>
          <cell r="AA4830" t="str">
            <v>1000_500</v>
          </cell>
          <cell r="AD4830" t="str">
            <v>Bank Account  Trust/Private Purpose Fund</v>
          </cell>
          <cell r="AH4830">
            <v>11239.89</v>
          </cell>
        </row>
        <row r="4833">
          <cell r="I4833" t="str">
            <v>Fund   506 - Firemen's Relief Priv Purp Trust</v>
          </cell>
          <cell r="M4833" t="str">
            <v xml:space="preserve">- </v>
          </cell>
          <cell r="O4833" t="str">
            <v xml:space="preserve">- </v>
          </cell>
          <cell r="Q4833" t="str">
            <v xml:space="preserve">- </v>
          </cell>
          <cell r="S4833" t="str">
            <v xml:space="preserve">- </v>
          </cell>
          <cell r="AA4833" t="str">
            <v>1000_500</v>
          </cell>
          <cell r="AD4833" t="str">
            <v>Bank Account  Trust/Private Purpose Fund</v>
          </cell>
          <cell r="AH4833">
            <v>628.30999999999995</v>
          </cell>
        </row>
        <row r="4836">
          <cell r="I4836" t="str">
            <v>Fund   507 - L Howard Priv Purpose Trust</v>
          </cell>
          <cell r="M4836" t="str">
            <v xml:space="preserve">- </v>
          </cell>
          <cell r="O4836" t="str">
            <v xml:space="preserve">- </v>
          </cell>
          <cell r="Q4836" t="str">
            <v xml:space="preserve">- </v>
          </cell>
          <cell r="S4836" t="str">
            <v xml:space="preserve">- </v>
          </cell>
          <cell r="AA4836" t="str">
            <v>1000_500</v>
          </cell>
          <cell r="AD4836" t="str">
            <v>Bank Account  Trust/Private Purpose Fund</v>
          </cell>
          <cell r="AH4836">
            <v>28082.77</v>
          </cell>
        </row>
        <row r="4840">
          <cell r="I4840" t="str">
            <v>Fund   508 - Waddell Trust</v>
          </cell>
          <cell r="M4840" t="str">
            <v xml:space="preserve">- </v>
          </cell>
          <cell r="O4840" t="str">
            <v xml:space="preserve">- </v>
          </cell>
          <cell r="Q4840" t="str">
            <v xml:space="preserve">- </v>
          </cell>
          <cell r="S4840" t="str">
            <v xml:space="preserve">- </v>
          </cell>
          <cell r="AA4840" t="str">
            <v>1100_999</v>
          </cell>
          <cell r="AD4840" t="str">
            <v>Cash Balance</v>
          </cell>
          <cell r="AH4840">
            <v>13885.69</v>
          </cell>
        </row>
        <row r="4842">
          <cell r="I4842" t="str">
            <v xml:space="preserve">Fund   515 - WEZF 93 FM Dare </v>
          </cell>
          <cell r="M4842" t="str">
            <v xml:space="preserve">- </v>
          </cell>
          <cell r="O4842" t="str">
            <v xml:space="preserve">- </v>
          </cell>
          <cell r="Q4842" t="str">
            <v xml:space="preserve">- </v>
          </cell>
          <cell r="S4842" t="str">
            <v xml:space="preserve">- </v>
          </cell>
          <cell r="AA4842" t="str">
            <v>1100_999</v>
          </cell>
          <cell r="AD4842" t="str">
            <v>Cash Balance</v>
          </cell>
          <cell r="AH4842">
            <v>2235.9699999999998</v>
          </cell>
        </row>
        <row r="4844">
          <cell r="I4844" t="str">
            <v>Fund   603 - Community Development</v>
          </cell>
          <cell r="M4844" t="str">
            <v xml:space="preserve">- </v>
          </cell>
          <cell r="O4844" t="str">
            <v xml:space="preserve">- </v>
          </cell>
          <cell r="Q4844" t="str">
            <v xml:space="preserve">- </v>
          </cell>
          <cell r="S4844" t="str">
            <v xml:space="preserve">- </v>
          </cell>
          <cell r="AA4844" t="str">
            <v>1000_600</v>
          </cell>
          <cell r="AD4844" t="str">
            <v>Bank Account  BCDC Key Bank</v>
          </cell>
          <cell r="AH4844">
            <v>7070.55</v>
          </cell>
        </row>
        <row r="4845">
          <cell r="I4845" t="str">
            <v>Fund   603 - Community Development</v>
          </cell>
          <cell r="M4845" t="str">
            <v xml:space="preserve">- </v>
          </cell>
          <cell r="O4845" t="str">
            <v xml:space="preserve">- </v>
          </cell>
          <cell r="Q4845" t="str">
            <v xml:space="preserve">- </v>
          </cell>
          <cell r="S4845" t="str">
            <v xml:space="preserve">- </v>
          </cell>
          <cell r="AA4845" t="str">
            <v>1000_603</v>
          </cell>
          <cell r="AD4845" t="str">
            <v>Bank Account  BCDC - Keybak</v>
          </cell>
          <cell r="AH4845">
            <v>145975.1</v>
          </cell>
        </row>
        <row r="4846">
          <cell r="I4846" t="str">
            <v>Fund   603 - Community Development</v>
          </cell>
          <cell r="M4846" t="str">
            <v xml:space="preserve">- </v>
          </cell>
          <cell r="O4846" t="str">
            <v xml:space="preserve">- </v>
          </cell>
          <cell r="Q4846" t="str">
            <v xml:space="preserve">- </v>
          </cell>
          <cell r="S4846" t="str">
            <v xml:space="preserve">- </v>
          </cell>
          <cell r="AA4846" t="str">
            <v>1000_605</v>
          </cell>
          <cell r="AD4846" t="str">
            <v>Bank Account  BCDC TD Bank North</v>
          </cell>
          <cell r="AH4846">
            <v>96.55</v>
          </cell>
        </row>
        <row r="4847">
          <cell r="I4847" t="str">
            <v>Fund   603 - Community Development</v>
          </cell>
          <cell r="M4847" t="str">
            <v xml:space="preserve">- </v>
          </cell>
          <cell r="O4847" t="str">
            <v xml:space="preserve">- </v>
          </cell>
          <cell r="Q4847" t="str">
            <v xml:space="preserve">- </v>
          </cell>
          <cell r="S4847" t="str">
            <v xml:space="preserve">- </v>
          </cell>
          <cell r="AA4847" t="str">
            <v>1100_999</v>
          </cell>
          <cell r="AD4847" t="str">
            <v>Cash Balance</v>
          </cell>
          <cell r="AH4847">
            <v>-96311.14</v>
          </cell>
        </row>
        <row r="4889">
          <cell r="I4889" t="str">
            <v>Fund   700 - Capital Fund - General</v>
          </cell>
          <cell r="M4889" t="str">
            <v xml:space="preserve">- </v>
          </cell>
          <cell r="O4889" t="str">
            <v xml:space="preserve">- </v>
          </cell>
          <cell r="Q4889" t="str">
            <v xml:space="preserve">- </v>
          </cell>
          <cell r="S4889" t="str">
            <v xml:space="preserve">- </v>
          </cell>
          <cell r="AA4889" t="str">
            <v>1000_701</v>
          </cell>
          <cell r="AD4889" t="str">
            <v>Bank Account  Capital Fund _ Keybank</v>
          </cell>
          <cell r="AH4889">
            <v>546129</v>
          </cell>
        </row>
        <row r="4890">
          <cell r="I4890" t="str">
            <v>Fund   700 - Capital Fund - General</v>
          </cell>
          <cell r="M4890" t="str">
            <v xml:space="preserve">- </v>
          </cell>
          <cell r="O4890" t="str">
            <v xml:space="preserve">- </v>
          </cell>
          <cell r="Q4890" t="str">
            <v xml:space="preserve">- </v>
          </cell>
          <cell r="S4890" t="str">
            <v xml:space="preserve">- </v>
          </cell>
          <cell r="AA4890" t="str">
            <v>1100_101</v>
          </cell>
          <cell r="AD4890" t="str">
            <v>Cash General Fund</v>
          </cell>
          <cell r="AH4890">
            <v>10000</v>
          </cell>
        </row>
        <row r="4891">
          <cell r="I4891" t="str">
            <v>Fund   700 - Capital Fund - General</v>
          </cell>
          <cell r="M4891" t="str">
            <v xml:space="preserve">- </v>
          </cell>
          <cell r="O4891" t="str">
            <v xml:space="preserve">- </v>
          </cell>
          <cell r="Q4891" t="str">
            <v xml:space="preserve">- </v>
          </cell>
          <cell r="S4891" t="str">
            <v xml:space="preserve">- </v>
          </cell>
          <cell r="AA4891" t="str">
            <v>1100_999</v>
          </cell>
          <cell r="AD4891" t="str">
            <v>Cash Balance</v>
          </cell>
          <cell r="AH4891">
            <v>602572.96</v>
          </cell>
        </row>
        <row r="4976">
          <cell r="I4976" t="str">
            <v>Fund   701 - SE NBRH Transit Capital Project</v>
          </cell>
          <cell r="M4976" t="str">
            <v xml:space="preserve">- </v>
          </cell>
          <cell r="O4976" t="str">
            <v xml:space="preserve">- </v>
          </cell>
          <cell r="Q4976" t="str">
            <v xml:space="preserve">- </v>
          </cell>
          <cell r="S4976" t="str">
            <v xml:space="preserve">- </v>
          </cell>
          <cell r="AA4976" t="str">
            <v>1100_999</v>
          </cell>
          <cell r="AD4976" t="str">
            <v>Cash Balance</v>
          </cell>
          <cell r="AH4976">
            <v>-6025.17</v>
          </cell>
        </row>
        <row r="4982">
          <cell r="I4982" t="str">
            <v>Fund   702 - Downtown Transit Center Project</v>
          </cell>
          <cell r="M4982" t="str">
            <v xml:space="preserve">- </v>
          </cell>
          <cell r="O4982" t="str">
            <v xml:space="preserve">- </v>
          </cell>
          <cell r="Q4982" t="str">
            <v xml:space="preserve">- </v>
          </cell>
          <cell r="S4982" t="str">
            <v xml:space="preserve">- </v>
          </cell>
          <cell r="AA4982" t="str">
            <v>1100_999</v>
          </cell>
          <cell r="AD4982" t="str">
            <v>Cash Balance</v>
          </cell>
          <cell r="AH4982">
            <v>0.22</v>
          </cell>
        </row>
        <row r="4987">
          <cell r="I4987" t="str">
            <v>Fund   703 - Battery Street Enhancement</v>
          </cell>
          <cell r="M4987" t="str">
            <v xml:space="preserve">- </v>
          </cell>
          <cell r="O4987" t="str">
            <v xml:space="preserve">- </v>
          </cell>
          <cell r="Q4987" t="str">
            <v xml:space="preserve">- </v>
          </cell>
          <cell r="S4987" t="str">
            <v xml:space="preserve">- </v>
          </cell>
          <cell r="AA4987" t="str">
            <v>1100_999</v>
          </cell>
          <cell r="AD4987" t="str">
            <v>Cash Balance</v>
          </cell>
          <cell r="AH4987">
            <v>56819.22</v>
          </cell>
        </row>
        <row r="4990">
          <cell r="I4990" t="str">
            <v>Fund   704 - Barge Canal</v>
          </cell>
          <cell r="M4990" t="str">
            <v xml:space="preserve">- </v>
          </cell>
          <cell r="O4990" t="str">
            <v xml:space="preserve">- </v>
          </cell>
          <cell r="Q4990" t="str">
            <v xml:space="preserve">- </v>
          </cell>
          <cell r="S4990" t="str">
            <v xml:space="preserve">- </v>
          </cell>
          <cell r="AA4990" t="str">
            <v>1000_700</v>
          </cell>
          <cell r="AD4990" t="str">
            <v>Bank Account  Green Mnt Power TD Bank North</v>
          </cell>
          <cell r="AH4990">
            <v>140855.5</v>
          </cell>
        </row>
        <row r="4991">
          <cell r="I4991" t="str">
            <v>Fund   704 - Barge Canal</v>
          </cell>
          <cell r="M4991" t="str">
            <v xml:space="preserve">- </v>
          </cell>
          <cell r="O4991" t="str">
            <v xml:space="preserve">- </v>
          </cell>
          <cell r="Q4991" t="str">
            <v xml:space="preserve">- </v>
          </cell>
          <cell r="S4991" t="str">
            <v xml:space="preserve">- </v>
          </cell>
          <cell r="AA4991" t="str">
            <v>1100_999</v>
          </cell>
          <cell r="AD4991" t="str">
            <v>Cash Balance</v>
          </cell>
          <cell r="AH4991">
            <v>-56199.72</v>
          </cell>
        </row>
        <row r="4995">
          <cell r="I4995" t="str">
            <v xml:space="preserve">Fund   705 - Capital Fund - Engineering 5000 </v>
          </cell>
          <cell r="M4995" t="str">
            <v xml:space="preserve">- </v>
          </cell>
          <cell r="O4995" t="str">
            <v xml:space="preserve">- </v>
          </cell>
          <cell r="Q4995" t="str">
            <v xml:space="preserve">- </v>
          </cell>
          <cell r="S4995" t="str">
            <v xml:space="preserve">- </v>
          </cell>
          <cell r="AA4995" t="str">
            <v>1100_999</v>
          </cell>
          <cell r="AD4995" t="str">
            <v>Cash Balance</v>
          </cell>
          <cell r="AH4995">
            <v>-348361.47</v>
          </cell>
        </row>
        <row r="5007">
          <cell r="I5007" t="str">
            <v>Fund   706 - Capital Fund - FEMA</v>
          </cell>
          <cell r="M5007" t="str">
            <v xml:space="preserve">- </v>
          </cell>
          <cell r="O5007" t="str">
            <v xml:space="preserve">- </v>
          </cell>
          <cell r="Q5007" t="str">
            <v xml:space="preserve">- </v>
          </cell>
          <cell r="S5007" t="str">
            <v xml:space="preserve">- </v>
          </cell>
          <cell r="AA5007" t="str">
            <v>1100_999</v>
          </cell>
          <cell r="AD5007" t="str">
            <v>Cash Balance</v>
          </cell>
          <cell r="AH5007">
            <v>-505141.39</v>
          </cell>
        </row>
        <row r="5017">
          <cell r="I5017" t="str">
            <v>Fund   708 - Church Street Improvements</v>
          </cell>
          <cell r="M5017" t="str">
            <v xml:space="preserve">- </v>
          </cell>
          <cell r="O5017" t="str">
            <v xml:space="preserve">- </v>
          </cell>
          <cell r="Q5017" t="str">
            <v xml:space="preserve">- </v>
          </cell>
          <cell r="S5017" t="str">
            <v xml:space="preserve">- </v>
          </cell>
          <cell r="AA5017" t="str">
            <v>1100_999</v>
          </cell>
          <cell r="AD5017" t="str">
            <v>Cash Balance</v>
          </cell>
          <cell r="AH5017">
            <v>0</v>
          </cell>
        </row>
        <row r="5019">
          <cell r="I5019" t="str">
            <v>Fund   709 - Capital - DPW Projects</v>
          </cell>
          <cell r="M5019" t="str">
            <v xml:space="preserve">- </v>
          </cell>
          <cell r="O5019" t="str">
            <v xml:space="preserve">- </v>
          </cell>
          <cell r="Q5019" t="str">
            <v xml:space="preserve">- </v>
          </cell>
          <cell r="S5019" t="str">
            <v xml:space="preserve">- </v>
          </cell>
          <cell r="AA5019" t="str">
            <v>1100_999</v>
          </cell>
          <cell r="AD5019" t="str">
            <v>Cash Balance</v>
          </cell>
          <cell r="AH5019">
            <v>4731396.0199999996</v>
          </cell>
        </row>
        <row r="5082">
          <cell r="I5082" t="str">
            <v>Fund   710 - College Street Circle</v>
          </cell>
          <cell r="M5082" t="str">
            <v xml:space="preserve">- </v>
          </cell>
          <cell r="O5082" t="str">
            <v xml:space="preserve">- </v>
          </cell>
          <cell r="Q5082" t="str">
            <v xml:space="preserve">- </v>
          </cell>
          <cell r="S5082" t="str">
            <v xml:space="preserve">- </v>
          </cell>
          <cell r="AA5082" t="str">
            <v>1100_999</v>
          </cell>
          <cell r="AD5082" t="str">
            <v>Cash Balance</v>
          </cell>
          <cell r="AH5082">
            <v>-206182</v>
          </cell>
        </row>
        <row r="5087">
          <cell r="I5087" t="str">
            <v>Fund   712 - Calahan Field Restoration</v>
          </cell>
          <cell r="M5087" t="str">
            <v xml:space="preserve">- </v>
          </cell>
          <cell r="O5087" t="str">
            <v xml:space="preserve">- </v>
          </cell>
          <cell r="Q5087" t="str">
            <v xml:space="preserve">- </v>
          </cell>
          <cell r="S5087" t="str">
            <v xml:space="preserve">- </v>
          </cell>
          <cell r="AA5087" t="str">
            <v>1100_999</v>
          </cell>
          <cell r="AD5087" t="str">
            <v>Cash Balance</v>
          </cell>
          <cell r="AH5087">
            <v>0</v>
          </cell>
        </row>
        <row r="5091">
          <cell r="I5091" t="str">
            <v>Fund   715 - Waterfront Access</v>
          </cell>
          <cell r="M5091" t="str">
            <v xml:space="preserve">- </v>
          </cell>
          <cell r="O5091" t="str">
            <v xml:space="preserve">- </v>
          </cell>
          <cell r="Q5091" t="str">
            <v xml:space="preserve">- </v>
          </cell>
          <cell r="S5091" t="str">
            <v xml:space="preserve">- </v>
          </cell>
          <cell r="AA5091" t="str">
            <v>1100_999</v>
          </cell>
          <cell r="AD5091" t="str">
            <v>Cash Balance</v>
          </cell>
          <cell r="AH5091">
            <v>-456614.24</v>
          </cell>
        </row>
        <row r="5105">
          <cell r="I5105" t="str">
            <v>Fund   716 - Wayfinding</v>
          </cell>
          <cell r="M5105" t="str">
            <v xml:space="preserve">- </v>
          </cell>
          <cell r="O5105" t="str">
            <v xml:space="preserve">- </v>
          </cell>
          <cell r="Q5105" t="str">
            <v xml:space="preserve">- </v>
          </cell>
          <cell r="S5105" t="str">
            <v xml:space="preserve">- </v>
          </cell>
          <cell r="AA5105" t="str">
            <v>1100_999</v>
          </cell>
          <cell r="AD5105" t="str">
            <v>Cash Balance</v>
          </cell>
          <cell r="AH5105">
            <v>-21466.27</v>
          </cell>
        </row>
        <row r="5118">
          <cell r="I5118" t="str">
            <v>Fund   717 - Waterfront Study</v>
          </cell>
          <cell r="M5118" t="str">
            <v xml:space="preserve">- </v>
          </cell>
          <cell r="O5118" t="str">
            <v xml:space="preserve">- </v>
          </cell>
          <cell r="Q5118" t="str">
            <v xml:space="preserve">- </v>
          </cell>
          <cell r="S5118" t="str">
            <v xml:space="preserve">- </v>
          </cell>
          <cell r="AA5118" t="str">
            <v>1100_999</v>
          </cell>
          <cell r="AD5118" t="str">
            <v>Cash Balance</v>
          </cell>
          <cell r="AH5118">
            <v>72.239999999999995</v>
          </cell>
        </row>
        <row r="5120">
          <cell r="I5120" t="str">
            <v>Fund   718 - Champlain Parkway</v>
          </cell>
          <cell r="M5120" t="str">
            <v xml:space="preserve">- </v>
          </cell>
          <cell r="O5120" t="str">
            <v xml:space="preserve">- </v>
          </cell>
          <cell r="Q5120" t="str">
            <v xml:space="preserve">- </v>
          </cell>
          <cell r="S5120" t="str">
            <v xml:space="preserve">- </v>
          </cell>
          <cell r="AA5120" t="str">
            <v>1100_999</v>
          </cell>
          <cell r="AD5120" t="str">
            <v>Cash Balance</v>
          </cell>
          <cell r="AH5120">
            <v>-478848.51</v>
          </cell>
        </row>
        <row r="5133">
          <cell r="I5133" t="str">
            <v>Fund   719 - Winooski Bridge Project</v>
          </cell>
          <cell r="M5133" t="str">
            <v xml:space="preserve">- </v>
          </cell>
          <cell r="O5133" t="str">
            <v xml:space="preserve">- </v>
          </cell>
          <cell r="Q5133" t="str">
            <v xml:space="preserve">- </v>
          </cell>
          <cell r="S5133" t="str">
            <v xml:space="preserve">- </v>
          </cell>
          <cell r="AA5133" t="str">
            <v>1100_999</v>
          </cell>
          <cell r="AD5133" t="str">
            <v>Cash Balance</v>
          </cell>
          <cell r="AH5133">
            <v>-0.42</v>
          </cell>
        </row>
        <row r="5135">
          <cell r="I5135" t="str">
            <v>Fund   722 - Flynn Avenue Sidewalk</v>
          </cell>
          <cell r="M5135" t="str">
            <v xml:space="preserve">- </v>
          </cell>
          <cell r="O5135" t="str">
            <v xml:space="preserve">- </v>
          </cell>
          <cell r="Q5135" t="str">
            <v xml:space="preserve">- </v>
          </cell>
          <cell r="S5135" t="str">
            <v xml:space="preserve">- </v>
          </cell>
          <cell r="AA5135" t="str">
            <v>1100_999</v>
          </cell>
          <cell r="AD5135" t="str">
            <v>Cash Balance</v>
          </cell>
          <cell r="AH5135">
            <v>-2683.88</v>
          </cell>
        </row>
        <row r="5137">
          <cell r="I5137" t="str">
            <v>Fund   724 - ARRA Financing</v>
          </cell>
          <cell r="M5137" t="str">
            <v xml:space="preserve">- </v>
          </cell>
          <cell r="O5137" t="str">
            <v xml:space="preserve">- </v>
          </cell>
          <cell r="Q5137" t="str">
            <v xml:space="preserve">- </v>
          </cell>
          <cell r="S5137" t="str">
            <v xml:space="preserve">- </v>
          </cell>
          <cell r="AA5137" t="str">
            <v>1100_999</v>
          </cell>
          <cell r="AD5137" t="str">
            <v>Cash Balance</v>
          </cell>
          <cell r="AH5137">
            <v>-214582.89</v>
          </cell>
        </row>
        <row r="5142">
          <cell r="I5142" t="str">
            <v>Fund   731 - Downtown Westlake Capital</v>
          </cell>
          <cell r="M5142" t="str">
            <v xml:space="preserve">- </v>
          </cell>
          <cell r="O5142" t="str">
            <v xml:space="preserve">- </v>
          </cell>
          <cell r="Q5142" t="str">
            <v xml:space="preserve">- </v>
          </cell>
          <cell r="S5142" t="str">
            <v xml:space="preserve">- </v>
          </cell>
          <cell r="AA5142" t="str">
            <v>1100_999</v>
          </cell>
          <cell r="AD5142" t="str">
            <v>Cash Balance</v>
          </cell>
          <cell r="AH5142">
            <v>-493556.11</v>
          </cell>
        </row>
        <row r="5143">
          <cell r="I5143" t="str">
            <v>Fund   731 - Downtown Westlake Capital</v>
          </cell>
          <cell r="M5143" t="str">
            <v xml:space="preserve">- </v>
          </cell>
          <cell r="O5143" t="str">
            <v xml:space="preserve">- </v>
          </cell>
          <cell r="Q5143" t="str">
            <v xml:space="preserve">- </v>
          </cell>
          <cell r="S5143" t="str">
            <v xml:space="preserve">- </v>
          </cell>
          <cell r="AA5143" t="str">
            <v>1305_</v>
          </cell>
          <cell r="AD5143" t="str">
            <v>Investments - Temporary</v>
          </cell>
          <cell r="AH5143">
            <v>2158.85</v>
          </cell>
        </row>
        <row r="5148">
          <cell r="I5148" t="str">
            <v>Fund   745 - Moran Plant</v>
          </cell>
          <cell r="M5148" t="str">
            <v xml:space="preserve">- </v>
          </cell>
          <cell r="O5148" t="str">
            <v xml:space="preserve">- </v>
          </cell>
          <cell r="Q5148" t="str">
            <v xml:space="preserve">- </v>
          </cell>
          <cell r="S5148" t="str">
            <v xml:space="preserve">- </v>
          </cell>
          <cell r="AA5148" t="str">
            <v>1100_999</v>
          </cell>
          <cell r="AD5148" t="str">
            <v>Cash Balance</v>
          </cell>
          <cell r="AH5148">
            <v>-10616.31</v>
          </cell>
        </row>
        <row r="5159">
          <cell r="I5159" t="str">
            <v>Fund   799 - Misc Capital</v>
          </cell>
          <cell r="M5159" t="str">
            <v xml:space="preserve">- </v>
          </cell>
          <cell r="O5159" t="str">
            <v xml:space="preserve">- </v>
          </cell>
          <cell r="Q5159" t="str">
            <v xml:space="preserve">- </v>
          </cell>
          <cell r="S5159" t="str">
            <v xml:space="preserve">- </v>
          </cell>
          <cell r="AA5159" t="str">
            <v>1100_999</v>
          </cell>
          <cell r="AD5159" t="str">
            <v>Cash Balance</v>
          </cell>
          <cell r="AH5159">
            <v>24862.18</v>
          </cell>
        </row>
        <row r="5164">
          <cell r="I5164" t="str">
            <v>Fund   999 - Pooled Cash Fund</v>
          </cell>
          <cell r="M5164" t="str">
            <v xml:space="preserve">- </v>
          </cell>
          <cell r="O5164" t="str">
            <v xml:space="preserve">- </v>
          </cell>
          <cell r="Q5164" t="str">
            <v xml:space="preserve">- </v>
          </cell>
          <cell r="S5164" t="str">
            <v xml:space="preserve">- </v>
          </cell>
          <cell r="AA5164" t="str">
            <v>1000_335</v>
          </cell>
          <cell r="AD5164" t="str">
            <v>Bank Account  Home Prog Key Bank</v>
          </cell>
          <cell r="AH5164">
            <v>0</v>
          </cell>
        </row>
        <row r="5165">
          <cell r="I5165" t="str">
            <v>Fund   999 - Pooled Cash Fund</v>
          </cell>
          <cell r="M5165" t="str">
            <v xml:space="preserve">- </v>
          </cell>
          <cell r="O5165" t="str">
            <v xml:space="preserve">- </v>
          </cell>
          <cell r="Q5165" t="str">
            <v xml:space="preserve">- </v>
          </cell>
          <cell r="S5165" t="str">
            <v xml:space="preserve">- </v>
          </cell>
          <cell r="AA5165" t="str">
            <v>1089_</v>
          </cell>
          <cell r="AD5165" t="str">
            <v>TD -  Main Operating Cash</v>
          </cell>
          <cell r="AH5165">
            <v>-28047.56</v>
          </cell>
        </row>
        <row r="5166">
          <cell r="I5166" t="str">
            <v>Fund   999 - Pooled Cash Fund</v>
          </cell>
          <cell r="M5166" t="str">
            <v xml:space="preserve">- </v>
          </cell>
          <cell r="O5166" t="str">
            <v xml:space="preserve">- </v>
          </cell>
          <cell r="Q5166" t="str">
            <v xml:space="preserve">- </v>
          </cell>
          <cell r="S5166" t="str">
            <v xml:space="preserve">- </v>
          </cell>
          <cell r="AA5166" t="str">
            <v>1090_</v>
          </cell>
          <cell r="AD5166" t="str">
            <v>Pooled Cash</v>
          </cell>
          <cell r="AH5166">
            <v>2308230.0099999998</v>
          </cell>
        </row>
        <row r="5167">
          <cell r="I5167" t="str">
            <v>Fund   999 - Pooled Cash Fund</v>
          </cell>
          <cell r="M5167" t="str">
            <v xml:space="preserve">- </v>
          </cell>
          <cell r="O5167" t="str">
            <v xml:space="preserve">- </v>
          </cell>
          <cell r="Q5167" t="str">
            <v xml:space="preserve">- </v>
          </cell>
          <cell r="S5167" t="str">
            <v xml:space="preserve">- </v>
          </cell>
          <cell r="AA5167" t="str">
            <v>1100_101</v>
          </cell>
          <cell r="AD5167" t="str">
            <v>Cash General Fund</v>
          </cell>
          <cell r="AH5167">
            <v>-13249979.65</v>
          </cell>
        </row>
        <row r="5168">
          <cell r="I5168" t="str">
            <v>Fund   999 - Pooled Cash Fund</v>
          </cell>
          <cell r="M5168" t="str">
            <v xml:space="preserve">- </v>
          </cell>
          <cell r="O5168" t="str">
            <v xml:space="preserve">- </v>
          </cell>
          <cell r="Q5168" t="str">
            <v xml:space="preserve">- </v>
          </cell>
          <cell r="S5168" t="str">
            <v xml:space="preserve">- </v>
          </cell>
          <cell r="AA5168" t="str">
            <v>1100_105</v>
          </cell>
          <cell r="AD5168" t="str">
            <v>Cash Other Funding Sources</v>
          </cell>
          <cell r="AH5168">
            <v>-8425000</v>
          </cell>
        </row>
        <row r="5169">
          <cell r="I5169" t="str">
            <v>Fund   999 - Pooled Cash Fund</v>
          </cell>
          <cell r="M5169" t="str">
            <v xml:space="preserve">- </v>
          </cell>
          <cell r="O5169" t="str">
            <v xml:space="preserve">- </v>
          </cell>
          <cell r="Q5169" t="str">
            <v xml:space="preserve">- </v>
          </cell>
          <cell r="S5169" t="str">
            <v xml:space="preserve">- </v>
          </cell>
          <cell r="AA5169" t="str">
            <v>1100_110</v>
          </cell>
          <cell r="AD5169" t="str">
            <v>Cash Dedicated Funding</v>
          </cell>
          <cell r="AH5169">
            <v>-71169.14</v>
          </cell>
        </row>
        <row r="5170">
          <cell r="I5170" t="str">
            <v>Fund   999 - Pooled Cash Fund</v>
          </cell>
          <cell r="M5170" t="str">
            <v xml:space="preserve">- </v>
          </cell>
          <cell r="O5170" t="str">
            <v xml:space="preserve">- </v>
          </cell>
          <cell r="Q5170" t="str">
            <v xml:space="preserve">- </v>
          </cell>
          <cell r="S5170" t="str">
            <v xml:space="preserve">- </v>
          </cell>
          <cell r="AA5170" t="str">
            <v>1100_125</v>
          </cell>
          <cell r="AD5170" t="str">
            <v>Cash Retirement Fund</v>
          </cell>
          <cell r="AH5170">
            <v>415438.5</v>
          </cell>
        </row>
        <row r="5171">
          <cell r="I5171" t="str">
            <v>Fund   999 - Pooled Cash Fund</v>
          </cell>
          <cell r="M5171" t="str">
            <v xml:space="preserve">- </v>
          </cell>
          <cell r="O5171" t="str">
            <v xml:space="preserve">- </v>
          </cell>
          <cell r="Q5171" t="str">
            <v xml:space="preserve">- </v>
          </cell>
          <cell r="S5171" t="str">
            <v xml:space="preserve">- </v>
          </cell>
          <cell r="AA5171" t="str">
            <v>1100_150</v>
          </cell>
          <cell r="AD5171" t="str">
            <v>Cash Self Insurance Fund</v>
          </cell>
          <cell r="AH5171">
            <v>2261017.2599999998</v>
          </cell>
        </row>
        <row r="5172">
          <cell r="I5172" t="str">
            <v>Fund   999 - Pooled Cash Fund</v>
          </cell>
          <cell r="M5172" t="str">
            <v xml:space="preserve">- </v>
          </cell>
          <cell r="O5172" t="str">
            <v xml:space="preserve">- </v>
          </cell>
          <cell r="Q5172" t="str">
            <v xml:space="preserve">- </v>
          </cell>
          <cell r="S5172" t="str">
            <v xml:space="preserve">- </v>
          </cell>
          <cell r="AA5172" t="str">
            <v>1100_175</v>
          </cell>
          <cell r="AD5172" t="str">
            <v>Cash Liability Insurance Fund</v>
          </cell>
          <cell r="AH5172">
            <v>1244820.8600000001</v>
          </cell>
        </row>
        <row r="5173">
          <cell r="I5173" t="str">
            <v>Fund   999 - Pooled Cash Fund</v>
          </cell>
          <cell r="M5173" t="str">
            <v xml:space="preserve">- </v>
          </cell>
          <cell r="O5173" t="str">
            <v xml:space="preserve">- </v>
          </cell>
          <cell r="Q5173" t="str">
            <v xml:space="preserve">- </v>
          </cell>
          <cell r="S5173" t="str">
            <v xml:space="preserve">- </v>
          </cell>
          <cell r="AA5173" t="str">
            <v>1100_190</v>
          </cell>
          <cell r="AD5173" t="str">
            <v>Cash School Fund</v>
          </cell>
          <cell r="AH5173">
            <v>1396602.84</v>
          </cell>
        </row>
        <row r="5174">
          <cell r="I5174" t="str">
            <v>Fund   999 - Pooled Cash Fund</v>
          </cell>
          <cell r="M5174" t="str">
            <v xml:space="preserve">- </v>
          </cell>
          <cell r="O5174" t="str">
            <v xml:space="preserve">- </v>
          </cell>
          <cell r="Q5174" t="str">
            <v xml:space="preserve">- </v>
          </cell>
          <cell r="S5174" t="str">
            <v xml:space="preserve">- </v>
          </cell>
          <cell r="AA5174" t="str">
            <v>1100_201</v>
          </cell>
          <cell r="AD5174" t="str">
            <v>Cash Impact Fees</v>
          </cell>
          <cell r="AH5174">
            <v>26670.14</v>
          </cell>
        </row>
        <row r="5175">
          <cell r="I5175" t="str">
            <v>Fund   999 - Pooled Cash Fund</v>
          </cell>
          <cell r="M5175" t="str">
            <v xml:space="preserve">- </v>
          </cell>
          <cell r="O5175" t="str">
            <v xml:space="preserve">- </v>
          </cell>
          <cell r="Q5175" t="str">
            <v xml:space="preserve">- </v>
          </cell>
          <cell r="S5175" t="str">
            <v xml:space="preserve">- </v>
          </cell>
          <cell r="AA5175" t="str">
            <v>1100_230</v>
          </cell>
          <cell r="AD5175" t="str">
            <v>Cash Church Street Marketplace Fund</v>
          </cell>
          <cell r="AH5175">
            <v>79461.759999999995</v>
          </cell>
        </row>
        <row r="5176">
          <cell r="I5176" t="str">
            <v>Fund   999 - Pooled Cash Fund</v>
          </cell>
          <cell r="M5176" t="str">
            <v xml:space="preserve">- </v>
          </cell>
          <cell r="O5176" t="str">
            <v xml:space="preserve">- </v>
          </cell>
          <cell r="Q5176" t="str">
            <v xml:space="preserve">- </v>
          </cell>
          <cell r="S5176" t="str">
            <v xml:space="preserve">- </v>
          </cell>
          <cell r="AA5176" t="str">
            <v>1100_235</v>
          </cell>
          <cell r="AD5176" t="str">
            <v>Cash TIF</v>
          </cell>
          <cell r="AH5176">
            <v>0.23</v>
          </cell>
        </row>
        <row r="5177">
          <cell r="I5177" t="str">
            <v>Fund   999 - Pooled Cash Fund</v>
          </cell>
          <cell r="M5177" t="str">
            <v xml:space="preserve">- </v>
          </cell>
          <cell r="O5177" t="str">
            <v xml:space="preserve">- </v>
          </cell>
          <cell r="Q5177" t="str">
            <v xml:space="preserve">- </v>
          </cell>
          <cell r="S5177" t="str">
            <v xml:space="preserve">- </v>
          </cell>
          <cell r="AA5177" t="str">
            <v>1100_245</v>
          </cell>
          <cell r="AD5177" t="str">
            <v>Cash Stormwater Fund</v>
          </cell>
          <cell r="AH5177">
            <v>-387258.96</v>
          </cell>
        </row>
        <row r="5178">
          <cell r="I5178" t="str">
            <v>Fund   999 - Pooled Cash Fund</v>
          </cell>
          <cell r="M5178" t="str">
            <v xml:space="preserve">- </v>
          </cell>
          <cell r="O5178" t="str">
            <v xml:space="preserve">- </v>
          </cell>
          <cell r="Q5178" t="str">
            <v xml:space="preserve">- </v>
          </cell>
          <cell r="S5178" t="str">
            <v xml:space="preserve">- </v>
          </cell>
          <cell r="AA5178" t="str">
            <v>1100_264</v>
          </cell>
          <cell r="AD5178" t="str">
            <v>Cash Traffic Fund</v>
          </cell>
          <cell r="AH5178">
            <v>-267602.45</v>
          </cell>
        </row>
        <row r="5179">
          <cell r="I5179" t="str">
            <v>Fund   999 - Pooled Cash Fund</v>
          </cell>
          <cell r="M5179" t="str">
            <v xml:space="preserve">- </v>
          </cell>
          <cell r="O5179" t="str">
            <v xml:space="preserve">- </v>
          </cell>
          <cell r="Q5179" t="str">
            <v xml:space="preserve">- </v>
          </cell>
          <cell r="S5179" t="str">
            <v xml:space="preserve">- </v>
          </cell>
          <cell r="AA5179" t="str">
            <v>1100_301</v>
          </cell>
          <cell r="AD5179" t="str">
            <v>Cash Community &amp; Economic Dev. Fund</v>
          </cell>
          <cell r="AH5179">
            <v>1613585.97</v>
          </cell>
        </row>
        <row r="5180">
          <cell r="I5180" t="str">
            <v>Fund   999 - Pooled Cash Fund</v>
          </cell>
          <cell r="M5180" t="str">
            <v xml:space="preserve">- </v>
          </cell>
          <cell r="O5180" t="str">
            <v xml:space="preserve">- </v>
          </cell>
          <cell r="Q5180" t="str">
            <v xml:space="preserve">- </v>
          </cell>
          <cell r="S5180" t="str">
            <v xml:space="preserve">- </v>
          </cell>
          <cell r="AA5180" t="str">
            <v>1100_400</v>
          </cell>
          <cell r="AD5180" t="str">
            <v>Cash Airport Fund</v>
          </cell>
          <cell r="AH5180">
            <v>-7178845.3300000001</v>
          </cell>
        </row>
        <row r="5181">
          <cell r="I5181" t="str">
            <v>Fund   999 - Pooled Cash Fund</v>
          </cell>
          <cell r="M5181" t="str">
            <v xml:space="preserve">- </v>
          </cell>
          <cell r="O5181" t="str">
            <v xml:space="preserve">- </v>
          </cell>
          <cell r="Q5181" t="str">
            <v xml:space="preserve">- </v>
          </cell>
          <cell r="S5181" t="str">
            <v xml:space="preserve">- </v>
          </cell>
          <cell r="AA5181" t="str">
            <v>1100_401</v>
          </cell>
          <cell r="AD5181" t="str">
            <v>Cash Airport Improvement Project Fund</v>
          </cell>
          <cell r="AH5181">
            <v>96395.15</v>
          </cell>
        </row>
        <row r="5182">
          <cell r="I5182" t="str">
            <v>Fund   999 - Pooled Cash Fund</v>
          </cell>
          <cell r="M5182" t="str">
            <v xml:space="preserve">- </v>
          </cell>
          <cell r="O5182" t="str">
            <v xml:space="preserve">- </v>
          </cell>
          <cell r="Q5182" t="str">
            <v xml:space="preserve">- </v>
          </cell>
          <cell r="S5182" t="str">
            <v xml:space="preserve">- </v>
          </cell>
          <cell r="AA5182" t="str">
            <v>1100_404</v>
          </cell>
          <cell r="AD5182" t="str">
            <v xml:space="preserve">Cash AIP 87 - Land Acq 2011 </v>
          </cell>
          <cell r="AH5182">
            <v>2993.78</v>
          </cell>
        </row>
        <row r="5183">
          <cell r="I5183" t="str">
            <v>Fund   999 - Pooled Cash Fund</v>
          </cell>
          <cell r="M5183" t="str">
            <v xml:space="preserve">- </v>
          </cell>
          <cell r="O5183" t="str">
            <v xml:space="preserve">- </v>
          </cell>
          <cell r="Q5183" t="str">
            <v xml:space="preserve">- </v>
          </cell>
          <cell r="S5183" t="str">
            <v xml:space="preserve">- </v>
          </cell>
          <cell r="AA5183" t="str">
            <v>1100_405</v>
          </cell>
          <cell r="AD5183" t="str">
            <v xml:space="preserve">Cash AIP 84 - LAND 2010 PHASE 2 </v>
          </cell>
          <cell r="AH5183">
            <v>-2264</v>
          </cell>
        </row>
        <row r="5184">
          <cell r="I5184" t="str">
            <v>Fund   999 - Pooled Cash Fund</v>
          </cell>
          <cell r="M5184" t="str">
            <v xml:space="preserve">- </v>
          </cell>
          <cell r="O5184" t="str">
            <v xml:space="preserve">- </v>
          </cell>
          <cell r="Q5184" t="str">
            <v xml:space="preserve">- </v>
          </cell>
          <cell r="S5184" t="str">
            <v xml:space="preserve">- </v>
          </cell>
          <cell r="AA5184" t="str">
            <v>1100_406</v>
          </cell>
          <cell r="AD5184" t="str">
            <v xml:space="preserve">Cash AIP__ - Land Acq 2013 </v>
          </cell>
          <cell r="AH5184">
            <v>-13370.79</v>
          </cell>
        </row>
        <row r="5185">
          <cell r="I5185" t="str">
            <v>Fund   999 - Pooled Cash Fund</v>
          </cell>
          <cell r="M5185" t="str">
            <v xml:space="preserve">- </v>
          </cell>
          <cell r="O5185" t="str">
            <v xml:space="preserve">- </v>
          </cell>
          <cell r="Q5185" t="str">
            <v xml:space="preserve">- </v>
          </cell>
          <cell r="S5185" t="str">
            <v xml:space="preserve">- </v>
          </cell>
          <cell r="AA5185" t="str">
            <v>1100_407</v>
          </cell>
          <cell r="AD5185" t="str">
            <v>Cash AIP88 Land 2011B</v>
          </cell>
          <cell r="AH5185">
            <v>-52626.27</v>
          </cell>
        </row>
        <row r="5186">
          <cell r="I5186" t="str">
            <v>Fund   999 - Pooled Cash Fund</v>
          </cell>
          <cell r="M5186" t="str">
            <v xml:space="preserve">- </v>
          </cell>
          <cell r="O5186" t="str">
            <v xml:space="preserve">- </v>
          </cell>
          <cell r="Q5186" t="str">
            <v xml:space="preserve">- </v>
          </cell>
          <cell r="S5186" t="str">
            <v xml:space="preserve">- </v>
          </cell>
          <cell r="AA5186" t="str">
            <v>1100_409</v>
          </cell>
          <cell r="AD5186" t="str">
            <v xml:space="preserve">Cash AIP 81 - Land 2010 Properties </v>
          </cell>
          <cell r="AH5186">
            <v>-1267</v>
          </cell>
        </row>
        <row r="5187">
          <cell r="I5187" t="str">
            <v>Fund   999 - Pooled Cash Fund</v>
          </cell>
          <cell r="M5187" t="str">
            <v xml:space="preserve">- </v>
          </cell>
          <cell r="O5187" t="str">
            <v xml:space="preserve">- </v>
          </cell>
          <cell r="Q5187" t="str">
            <v xml:space="preserve">- </v>
          </cell>
          <cell r="S5187" t="str">
            <v xml:space="preserve">- </v>
          </cell>
          <cell r="AA5187" t="str">
            <v>1100_421</v>
          </cell>
          <cell r="AD5187" t="str">
            <v xml:space="preserve">Cash AIP 74 - Land 09 Noise </v>
          </cell>
          <cell r="AH5187">
            <v>-252.92</v>
          </cell>
        </row>
        <row r="5188">
          <cell r="I5188" t="str">
            <v>Fund   999 - Pooled Cash Fund</v>
          </cell>
          <cell r="M5188" t="str">
            <v xml:space="preserve">- </v>
          </cell>
          <cell r="O5188" t="str">
            <v xml:space="preserve">- </v>
          </cell>
          <cell r="Q5188" t="str">
            <v xml:space="preserve">- </v>
          </cell>
          <cell r="S5188" t="str">
            <v xml:space="preserve">- </v>
          </cell>
          <cell r="AA5188" t="str">
            <v>1100_426</v>
          </cell>
          <cell r="AD5188" t="str">
            <v xml:space="preserve">Cash AIP 78 - Land 2010 Noise </v>
          </cell>
          <cell r="AH5188">
            <v>-797</v>
          </cell>
        </row>
        <row r="5189">
          <cell r="I5189" t="str">
            <v>Fund   999 - Pooled Cash Fund</v>
          </cell>
          <cell r="M5189" t="str">
            <v xml:space="preserve">- </v>
          </cell>
          <cell r="O5189" t="str">
            <v xml:space="preserve">- </v>
          </cell>
          <cell r="Q5189" t="str">
            <v xml:space="preserve">- </v>
          </cell>
          <cell r="S5189" t="str">
            <v xml:space="preserve">- </v>
          </cell>
          <cell r="AA5189" t="str">
            <v>1100_427</v>
          </cell>
          <cell r="AD5189" t="str">
            <v xml:space="preserve">Cash AIP 76 - SED PH2C T/W TO R/W 33 </v>
          </cell>
          <cell r="AH5189">
            <v>-132</v>
          </cell>
        </row>
        <row r="5190">
          <cell r="I5190" t="str">
            <v>Fund   999 - Pooled Cash Fund</v>
          </cell>
          <cell r="M5190" t="str">
            <v xml:space="preserve">- </v>
          </cell>
          <cell r="O5190" t="str">
            <v xml:space="preserve">- </v>
          </cell>
          <cell r="Q5190" t="str">
            <v xml:space="preserve">- </v>
          </cell>
          <cell r="S5190" t="str">
            <v xml:space="preserve">- </v>
          </cell>
          <cell r="AA5190" t="str">
            <v>1100_429</v>
          </cell>
          <cell r="AD5190" t="str">
            <v>Cash AIP 429</v>
          </cell>
          <cell r="AH5190">
            <v>67586.25</v>
          </cell>
        </row>
        <row r="5191">
          <cell r="I5191" t="str">
            <v>Fund   999 - Pooled Cash Fund</v>
          </cell>
          <cell r="M5191" t="str">
            <v xml:space="preserve">- </v>
          </cell>
          <cell r="O5191" t="str">
            <v xml:space="preserve">- </v>
          </cell>
          <cell r="Q5191" t="str">
            <v xml:space="preserve">- </v>
          </cell>
          <cell r="S5191" t="str">
            <v xml:space="preserve">- </v>
          </cell>
          <cell r="AA5191" t="str">
            <v>1100_430</v>
          </cell>
          <cell r="AD5191" t="str">
            <v>Cash AIP 430</v>
          </cell>
          <cell r="AH5191">
            <v>67828.39</v>
          </cell>
        </row>
        <row r="5192">
          <cell r="I5192" t="str">
            <v>Fund   999 - Pooled Cash Fund</v>
          </cell>
          <cell r="M5192" t="str">
            <v xml:space="preserve">- </v>
          </cell>
          <cell r="O5192" t="str">
            <v xml:space="preserve">- </v>
          </cell>
          <cell r="Q5192" t="str">
            <v xml:space="preserve">- </v>
          </cell>
          <cell r="S5192" t="str">
            <v xml:space="preserve">- </v>
          </cell>
          <cell r="AA5192" t="str">
            <v>1100_431</v>
          </cell>
          <cell r="AD5192" t="str">
            <v>Cash AIP 431</v>
          </cell>
          <cell r="AH5192">
            <v>-47723.61</v>
          </cell>
        </row>
        <row r="5193">
          <cell r="I5193" t="str">
            <v>Fund   999 - Pooled Cash Fund</v>
          </cell>
          <cell r="M5193" t="str">
            <v xml:space="preserve">- </v>
          </cell>
          <cell r="O5193" t="str">
            <v xml:space="preserve">- </v>
          </cell>
          <cell r="Q5193" t="str">
            <v xml:space="preserve">- </v>
          </cell>
          <cell r="S5193" t="str">
            <v xml:space="preserve">- </v>
          </cell>
          <cell r="AA5193" t="str">
            <v>1100_432</v>
          </cell>
          <cell r="AD5193" t="str">
            <v>Cash AIP-92 LAND-2012 A NOISE</v>
          </cell>
          <cell r="AH5193">
            <v>1113173.1000000001</v>
          </cell>
        </row>
        <row r="5194">
          <cell r="I5194" t="str">
            <v>Fund   999 - Pooled Cash Fund</v>
          </cell>
          <cell r="M5194" t="str">
            <v xml:space="preserve">- </v>
          </cell>
          <cell r="O5194" t="str">
            <v xml:space="preserve">- </v>
          </cell>
          <cell r="Q5194" t="str">
            <v xml:space="preserve">- </v>
          </cell>
          <cell r="S5194" t="str">
            <v xml:space="preserve">- </v>
          </cell>
          <cell r="AA5194" t="str">
            <v>1100_433</v>
          </cell>
          <cell r="AD5194" t="str">
            <v>Cash AIP-92 LAND-2012 B NOISE</v>
          </cell>
          <cell r="AH5194">
            <v>2177285.39</v>
          </cell>
        </row>
        <row r="5195">
          <cell r="I5195" t="str">
            <v>Fund   999 - Pooled Cash Fund</v>
          </cell>
          <cell r="M5195" t="str">
            <v xml:space="preserve">- </v>
          </cell>
          <cell r="O5195" t="str">
            <v xml:space="preserve">- </v>
          </cell>
          <cell r="Q5195" t="str">
            <v xml:space="preserve">- </v>
          </cell>
          <cell r="S5195" t="str">
            <v xml:space="preserve">- </v>
          </cell>
          <cell r="AA5195" t="str">
            <v>1100_434</v>
          </cell>
          <cell r="AD5195" t="str">
            <v>Cash Taxiway B Reconstruction</v>
          </cell>
          <cell r="AH5195">
            <v>2021119.05</v>
          </cell>
        </row>
        <row r="5196">
          <cell r="I5196" t="str">
            <v>Fund   999 - Pooled Cash Fund</v>
          </cell>
          <cell r="M5196" t="str">
            <v xml:space="preserve">- </v>
          </cell>
          <cell r="O5196" t="str">
            <v xml:space="preserve">- </v>
          </cell>
          <cell r="Q5196" t="str">
            <v xml:space="preserve">- </v>
          </cell>
          <cell r="S5196" t="str">
            <v xml:space="preserve">- </v>
          </cell>
          <cell r="AA5196" t="str">
            <v>1100_435</v>
          </cell>
          <cell r="AD5196" t="str">
            <v>Cash Cargo Apron</v>
          </cell>
          <cell r="AH5196">
            <v>905241.19</v>
          </cell>
        </row>
        <row r="5197">
          <cell r="I5197" t="str">
            <v>Fund   999 - Pooled Cash Fund</v>
          </cell>
          <cell r="M5197" t="str">
            <v xml:space="preserve">- </v>
          </cell>
          <cell r="O5197" t="str">
            <v xml:space="preserve">- </v>
          </cell>
          <cell r="Q5197" t="str">
            <v xml:space="preserve">- </v>
          </cell>
          <cell r="S5197" t="str">
            <v xml:space="preserve">- </v>
          </cell>
          <cell r="AA5197" t="str">
            <v>1100_436</v>
          </cell>
          <cell r="AD5197" t="str">
            <v>Cash Design Update</v>
          </cell>
          <cell r="AH5197">
            <v>129167.44</v>
          </cell>
        </row>
        <row r="5198">
          <cell r="I5198" t="str">
            <v>Fund   999 - Pooled Cash Fund</v>
          </cell>
          <cell r="M5198" t="str">
            <v xml:space="preserve">- </v>
          </cell>
          <cell r="O5198" t="str">
            <v xml:space="preserve">- </v>
          </cell>
          <cell r="Q5198" t="str">
            <v xml:space="preserve">- </v>
          </cell>
          <cell r="S5198" t="str">
            <v xml:space="preserve">- </v>
          </cell>
          <cell r="AA5198" t="str">
            <v>1100_437</v>
          </cell>
          <cell r="AD5198" t="str">
            <v>Cash Land Aquistion</v>
          </cell>
          <cell r="AH5198">
            <v>564119.30000000005</v>
          </cell>
        </row>
        <row r="5199">
          <cell r="I5199" t="str">
            <v>Fund   999 - Pooled Cash Fund</v>
          </cell>
          <cell r="M5199" t="str">
            <v xml:space="preserve">- </v>
          </cell>
          <cell r="O5199" t="str">
            <v xml:space="preserve">- </v>
          </cell>
          <cell r="Q5199" t="str">
            <v xml:space="preserve">- </v>
          </cell>
          <cell r="S5199" t="str">
            <v xml:space="preserve">- </v>
          </cell>
          <cell r="AA5199" t="str">
            <v>1100_438</v>
          </cell>
          <cell r="AD5199" t="str">
            <v>Cash AIP-99 Cargo Apron Rehab - Phase</v>
          </cell>
          <cell r="AH5199">
            <v>81.5</v>
          </cell>
        </row>
        <row r="5200">
          <cell r="I5200" t="str">
            <v>Fund   999 - Pooled Cash Fund</v>
          </cell>
          <cell r="M5200" t="str">
            <v xml:space="preserve">- </v>
          </cell>
          <cell r="O5200" t="str">
            <v xml:space="preserve">- </v>
          </cell>
          <cell r="Q5200" t="str">
            <v xml:space="preserve">- </v>
          </cell>
          <cell r="S5200" t="str">
            <v xml:space="preserve">- </v>
          </cell>
          <cell r="AA5200" t="str">
            <v>1100_439</v>
          </cell>
          <cell r="AD5200" t="str">
            <v>Cash AIP 439</v>
          </cell>
          <cell r="AH5200">
            <v>93579.6</v>
          </cell>
        </row>
        <row r="5201">
          <cell r="I5201" t="str">
            <v>Fund   999 - Pooled Cash Fund</v>
          </cell>
          <cell r="M5201" t="str">
            <v xml:space="preserve">- </v>
          </cell>
          <cell r="O5201" t="str">
            <v xml:space="preserve">- </v>
          </cell>
          <cell r="Q5201" t="str">
            <v xml:space="preserve">- </v>
          </cell>
          <cell r="S5201" t="str">
            <v xml:space="preserve">- </v>
          </cell>
          <cell r="AA5201" t="str">
            <v>1100_441</v>
          </cell>
          <cell r="AD5201" t="str">
            <v>Cash AIP 102 Taxiway K (South)</v>
          </cell>
          <cell r="AH5201">
            <v>8846.99</v>
          </cell>
        </row>
        <row r="5202">
          <cell r="I5202" t="str">
            <v>Fund   999 - Pooled Cash Fund</v>
          </cell>
          <cell r="M5202" t="str">
            <v xml:space="preserve">- </v>
          </cell>
          <cell r="O5202" t="str">
            <v xml:space="preserve">- </v>
          </cell>
          <cell r="Q5202" t="str">
            <v xml:space="preserve">- </v>
          </cell>
          <cell r="S5202" t="str">
            <v xml:space="preserve">- </v>
          </cell>
          <cell r="AA5202" t="str">
            <v>1100_450</v>
          </cell>
          <cell r="AD5202" t="str">
            <v>Cash PFC</v>
          </cell>
          <cell r="AH5202">
            <v>1004863.42</v>
          </cell>
        </row>
        <row r="5203">
          <cell r="I5203" t="str">
            <v>Fund   999 - Pooled Cash Fund</v>
          </cell>
          <cell r="M5203" t="str">
            <v xml:space="preserve">- </v>
          </cell>
          <cell r="O5203" t="str">
            <v xml:space="preserve">- </v>
          </cell>
          <cell r="Q5203" t="str">
            <v xml:space="preserve">- </v>
          </cell>
          <cell r="S5203" t="str">
            <v xml:space="preserve">- </v>
          </cell>
          <cell r="AA5203" t="str">
            <v>1100_460</v>
          </cell>
          <cell r="AD5203" t="str">
            <v>Cash Water Fund</v>
          </cell>
          <cell r="AH5203">
            <v>15169.45</v>
          </cell>
        </row>
        <row r="5204">
          <cell r="I5204" t="str">
            <v>Fund   999 - Pooled Cash Fund</v>
          </cell>
          <cell r="M5204" t="str">
            <v xml:space="preserve">- </v>
          </cell>
          <cell r="O5204" t="str">
            <v xml:space="preserve">- </v>
          </cell>
          <cell r="Q5204" t="str">
            <v xml:space="preserve">- </v>
          </cell>
          <cell r="S5204" t="str">
            <v xml:space="preserve">- </v>
          </cell>
          <cell r="AA5204" t="str">
            <v>1100_480</v>
          </cell>
          <cell r="AD5204" t="str">
            <v>Cash Wastewater Fund</v>
          </cell>
          <cell r="AH5204">
            <v>-1285777.71</v>
          </cell>
        </row>
        <row r="5205">
          <cell r="I5205" t="str">
            <v>Fund   999 - Pooled Cash Fund</v>
          </cell>
          <cell r="M5205" t="str">
            <v xml:space="preserve">- </v>
          </cell>
          <cell r="O5205" t="str">
            <v xml:space="preserve">- </v>
          </cell>
          <cell r="Q5205" t="str">
            <v xml:space="preserve">- </v>
          </cell>
          <cell r="S5205" t="str">
            <v xml:space="preserve">- </v>
          </cell>
          <cell r="AA5205" t="str">
            <v>1100_483</v>
          </cell>
          <cell r="AD5205" t="str">
            <v>Cash Burlington Telecom Fund</v>
          </cell>
          <cell r="AH5205">
            <v>67097.97</v>
          </cell>
        </row>
        <row r="5206">
          <cell r="I5206" t="str">
            <v>Fund   999 - Pooled Cash Fund</v>
          </cell>
          <cell r="M5206" t="str">
            <v xml:space="preserve">- </v>
          </cell>
          <cell r="O5206" t="str">
            <v xml:space="preserve">- </v>
          </cell>
          <cell r="Q5206" t="str">
            <v xml:space="preserve">- </v>
          </cell>
          <cell r="S5206" t="str">
            <v xml:space="preserve">- </v>
          </cell>
          <cell r="AA5206" t="str">
            <v>1100_484</v>
          </cell>
          <cell r="AD5206" t="str">
            <v>Cash Burlington Telecom -  unfunded</v>
          </cell>
          <cell r="AH5206">
            <v>16936491.5</v>
          </cell>
        </row>
        <row r="5207">
          <cell r="I5207" t="str">
            <v>Fund   999 - Pooled Cash Fund</v>
          </cell>
          <cell r="M5207" t="str">
            <v xml:space="preserve">- </v>
          </cell>
          <cell r="O5207" t="str">
            <v xml:space="preserve">- </v>
          </cell>
          <cell r="Q5207" t="str">
            <v xml:space="preserve">- </v>
          </cell>
          <cell r="S5207" t="str">
            <v xml:space="preserve">- </v>
          </cell>
          <cell r="AA5207" t="str">
            <v>1100_501</v>
          </cell>
          <cell r="AD5207" t="str">
            <v>Cash Cemetary Perpetual Care Fund</v>
          </cell>
          <cell r="AH5207">
            <v>-1058848.17</v>
          </cell>
        </row>
        <row r="5208">
          <cell r="I5208" t="str">
            <v>Fund   999 - Pooled Cash Fund</v>
          </cell>
          <cell r="M5208" t="str">
            <v xml:space="preserve">- </v>
          </cell>
          <cell r="O5208" t="str">
            <v xml:space="preserve">- </v>
          </cell>
          <cell r="Q5208" t="str">
            <v xml:space="preserve">- </v>
          </cell>
          <cell r="S5208" t="str">
            <v xml:space="preserve">- </v>
          </cell>
          <cell r="AA5208" t="str">
            <v>1100_502</v>
          </cell>
          <cell r="AD5208" t="str">
            <v>Cash Loomis Library Trust</v>
          </cell>
          <cell r="AH5208">
            <v>-10948.2</v>
          </cell>
        </row>
        <row r="5209">
          <cell r="I5209" t="str">
            <v>Fund   999 - Pooled Cash Fund</v>
          </cell>
          <cell r="M5209" t="str">
            <v xml:space="preserve">- </v>
          </cell>
          <cell r="O5209" t="str">
            <v xml:space="preserve">- </v>
          </cell>
          <cell r="Q5209" t="str">
            <v xml:space="preserve">- </v>
          </cell>
          <cell r="S5209" t="str">
            <v xml:space="preserve">- </v>
          </cell>
          <cell r="AA5209" t="str">
            <v>1100_508</v>
          </cell>
          <cell r="AD5209" t="str">
            <v>Cash Cash - Waddell Estate</v>
          </cell>
          <cell r="AH5209">
            <v>-13885.69</v>
          </cell>
        </row>
        <row r="5210">
          <cell r="I5210" t="str">
            <v>Fund   999 - Pooled Cash Fund</v>
          </cell>
          <cell r="M5210" t="str">
            <v xml:space="preserve">- </v>
          </cell>
          <cell r="O5210" t="str">
            <v xml:space="preserve">- </v>
          </cell>
          <cell r="Q5210" t="str">
            <v xml:space="preserve">- </v>
          </cell>
          <cell r="S5210" t="str">
            <v xml:space="preserve">- </v>
          </cell>
          <cell r="AA5210" t="str">
            <v>1100_515</v>
          </cell>
          <cell r="AD5210" t="str">
            <v>Cash Cash - WEZF Dare Perm</v>
          </cell>
          <cell r="AH5210">
            <v>-2235.9699999999998</v>
          </cell>
        </row>
        <row r="5211">
          <cell r="I5211" t="str">
            <v>Fund   999 - Pooled Cash Fund</v>
          </cell>
          <cell r="M5211" t="str">
            <v xml:space="preserve">- </v>
          </cell>
          <cell r="O5211" t="str">
            <v xml:space="preserve">- </v>
          </cell>
          <cell r="Q5211" t="str">
            <v xml:space="preserve">- </v>
          </cell>
          <cell r="S5211" t="str">
            <v xml:space="preserve">- </v>
          </cell>
          <cell r="AA5211" t="str">
            <v>1100_603</v>
          </cell>
          <cell r="AD5211" t="str">
            <v>Cash BCDC Fund</v>
          </cell>
          <cell r="AH5211">
            <v>96311.14</v>
          </cell>
        </row>
        <row r="5212">
          <cell r="I5212" t="str">
            <v>Fund   999 - Pooled Cash Fund</v>
          </cell>
          <cell r="M5212" t="str">
            <v xml:space="preserve">- </v>
          </cell>
          <cell r="O5212" t="str">
            <v xml:space="preserve">- </v>
          </cell>
          <cell r="Q5212" t="str">
            <v xml:space="preserve">- </v>
          </cell>
          <cell r="S5212" t="str">
            <v xml:space="preserve">- </v>
          </cell>
          <cell r="AA5212" t="str">
            <v>1100_700</v>
          </cell>
          <cell r="AD5212" t="str">
            <v>Cash General Capital Fund</v>
          </cell>
          <cell r="AH5212">
            <v>-602572.96</v>
          </cell>
        </row>
        <row r="5213">
          <cell r="I5213" t="str">
            <v>Fund   999 - Pooled Cash Fund</v>
          </cell>
          <cell r="M5213" t="str">
            <v xml:space="preserve">- </v>
          </cell>
          <cell r="O5213" t="str">
            <v xml:space="preserve">- </v>
          </cell>
          <cell r="Q5213" t="str">
            <v xml:space="preserve">- </v>
          </cell>
          <cell r="S5213" t="str">
            <v xml:space="preserve">- </v>
          </cell>
          <cell r="AA5213" t="str">
            <v>1100_701</v>
          </cell>
          <cell r="AD5213" t="str">
            <v>Cash SE NBRH Transit Fund</v>
          </cell>
          <cell r="AH5213">
            <v>6024.95</v>
          </cell>
        </row>
        <row r="5214">
          <cell r="I5214" t="str">
            <v>Fund   999 - Pooled Cash Fund</v>
          </cell>
          <cell r="M5214" t="str">
            <v xml:space="preserve">- </v>
          </cell>
          <cell r="O5214" t="str">
            <v xml:space="preserve">- </v>
          </cell>
          <cell r="Q5214" t="str">
            <v xml:space="preserve">- </v>
          </cell>
          <cell r="S5214" t="str">
            <v xml:space="preserve">- </v>
          </cell>
          <cell r="AA5214" t="str">
            <v>1100_702</v>
          </cell>
          <cell r="AD5214" t="str">
            <v>Cash Downtown Transit Ctr Fund</v>
          </cell>
          <cell r="AH5214">
            <v>298.7</v>
          </cell>
        </row>
        <row r="5215">
          <cell r="I5215" t="str">
            <v>Fund   999 - Pooled Cash Fund</v>
          </cell>
          <cell r="M5215" t="str">
            <v xml:space="preserve">- </v>
          </cell>
          <cell r="O5215" t="str">
            <v xml:space="preserve">- </v>
          </cell>
          <cell r="Q5215" t="str">
            <v xml:space="preserve">- </v>
          </cell>
          <cell r="S5215" t="str">
            <v xml:space="preserve">- </v>
          </cell>
          <cell r="AA5215" t="str">
            <v>1100_703</v>
          </cell>
          <cell r="AD5215" t="str">
            <v>Cash Battery St Enhancement Fund</v>
          </cell>
          <cell r="AH5215">
            <v>-56819.22</v>
          </cell>
        </row>
        <row r="5216">
          <cell r="I5216" t="str">
            <v>Fund   999 - Pooled Cash Fund</v>
          </cell>
          <cell r="M5216" t="str">
            <v xml:space="preserve">- </v>
          </cell>
          <cell r="O5216" t="str">
            <v xml:space="preserve">- </v>
          </cell>
          <cell r="Q5216" t="str">
            <v xml:space="preserve">- </v>
          </cell>
          <cell r="S5216" t="str">
            <v xml:space="preserve">- </v>
          </cell>
          <cell r="AA5216" t="str">
            <v>1100_704</v>
          </cell>
          <cell r="AD5216" t="str">
            <v>Cash Barge Canal Fund</v>
          </cell>
          <cell r="AH5216">
            <v>56199.72</v>
          </cell>
        </row>
        <row r="5217">
          <cell r="I5217" t="str">
            <v>Fund   999 - Pooled Cash Fund</v>
          </cell>
          <cell r="M5217" t="str">
            <v xml:space="preserve">- </v>
          </cell>
          <cell r="O5217" t="str">
            <v xml:space="preserve">- </v>
          </cell>
          <cell r="Q5217" t="str">
            <v xml:space="preserve">- </v>
          </cell>
          <cell r="S5217" t="str">
            <v xml:space="preserve">- </v>
          </cell>
          <cell r="AA5217" t="str">
            <v>1100_705</v>
          </cell>
          <cell r="AD5217" t="str">
            <v>Cash STP 5000</v>
          </cell>
          <cell r="AH5217">
            <v>-426176.99</v>
          </cell>
        </row>
        <row r="5218">
          <cell r="I5218" t="str">
            <v>Fund   999 - Pooled Cash Fund</v>
          </cell>
          <cell r="M5218" t="str">
            <v xml:space="preserve">- </v>
          </cell>
          <cell r="O5218" t="str">
            <v xml:space="preserve">- </v>
          </cell>
          <cell r="Q5218" t="str">
            <v xml:space="preserve">- </v>
          </cell>
          <cell r="S5218" t="str">
            <v xml:space="preserve">- </v>
          </cell>
          <cell r="AA5218" t="str">
            <v>1100_706</v>
          </cell>
          <cell r="AD5218" t="str">
            <v>Cash FEMA</v>
          </cell>
          <cell r="AH5218">
            <v>505141.39</v>
          </cell>
        </row>
        <row r="5219">
          <cell r="I5219" t="str">
            <v>Fund   999 - Pooled Cash Fund</v>
          </cell>
          <cell r="M5219" t="str">
            <v xml:space="preserve">- </v>
          </cell>
          <cell r="O5219" t="str">
            <v xml:space="preserve">- </v>
          </cell>
          <cell r="Q5219" t="str">
            <v xml:space="preserve">- </v>
          </cell>
          <cell r="S5219" t="str">
            <v xml:space="preserve">- </v>
          </cell>
          <cell r="AA5219" t="str">
            <v>1100_708</v>
          </cell>
          <cell r="AD5219" t="str">
            <v>Cash Church St Improvements Fund</v>
          </cell>
          <cell r="AH5219">
            <v>644402.21</v>
          </cell>
        </row>
        <row r="5220">
          <cell r="I5220" t="str">
            <v>Fund   999 - Pooled Cash Fund</v>
          </cell>
          <cell r="M5220" t="str">
            <v xml:space="preserve">- </v>
          </cell>
          <cell r="O5220" t="str">
            <v xml:space="preserve">- </v>
          </cell>
          <cell r="Q5220" t="str">
            <v xml:space="preserve">- </v>
          </cell>
          <cell r="S5220" t="str">
            <v xml:space="preserve">- </v>
          </cell>
          <cell r="AA5220" t="str">
            <v>1100_709</v>
          </cell>
          <cell r="AD5220" t="str">
            <v>Cash Off Church St Improvements Fund</v>
          </cell>
          <cell r="AH5220">
            <v>-4601259.7699999996</v>
          </cell>
        </row>
        <row r="5221">
          <cell r="I5221" t="str">
            <v>Fund   999 - Pooled Cash Fund</v>
          </cell>
          <cell r="M5221" t="str">
            <v xml:space="preserve">- </v>
          </cell>
          <cell r="O5221" t="str">
            <v xml:space="preserve">- </v>
          </cell>
          <cell r="Q5221" t="str">
            <v xml:space="preserve">- </v>
          </cell>
          <cell r="S5221" t="str">
            <v xml:space="preserve">- </v>
          </cell>
          <cell r="AA5221" t="str">
            <v>1100_710</v>
          </cell>
          <cell r="AD5221" t="str">
            <v>Cash College St Circle Fund</v>
          </cell>
          <cell r="AH5221">
            <v>206182</v>
          </cell>
        </row>
        <row r="5222">
          <cell r="I5222" t="str">
            <v>Fund   999 - Pooled Cash Fund</v>
          </cell>
          <cell r="M5222" t="str">
            <v xml:space="preserve">- </v>
          </cell>
          <cell r="O5222" t="str">
            <v xml:space="preserve">- </v>
          </cell>
          <cell r="Q5222" t="str">
            <v xml:space="preserve">- </v>
          </cell>
          <cell r="S5222" t="str">
            <v xml:space="preserve">- </v>
          </cell>
          <cell r="AA5222" t="str">
            <v>1100_712</v>
          </cell>
          <cell r="AD5222" t="str">
            <v>Cash Calahan Field Restoration Fund</v>
          </cell>
          <cell r="AH5222">
            <v>0</v>
          </cell>
        </row>
        <row r="5223">
          <cell r="I5223" t="str">
            <v>Fund   999 - Pooled Cash Fund</v>
          </cell>
          <cell r="M5223" t="str">
            <v xml:space="preserve">- </v>
          </cell>
          <cell r="O5223" t="str">
            <v xml:space="preserve">- </v>
          </cell>
          <cell r="Q5223" t="str">
            <v xml:space="preserve">- </v>
          </cell>
          <cell r="S5223" t="str">
            <v xml:space="preserve">- </v>
          </cell>
          <cell r="AA5223" t="str">
            <v>1100_715</v>
          </cell>
          <cell r="AD5223" t="str">
            <v>Cash Waterfront Access Fund</v>
          </cell>
          <cell r="AH5223">
            <v>456614.24</v>
          </cell>
        </row>
        <row r="5224">
          <cell r="I5224" t="str">
            <v>Fund   999 - Pooled Cash Fund</v>
          </cell>
          <cell r="M5224" t="str">
            <v xml:space="preserve">- </v>
          </cell>
          <cell r="O5224" t="str">
            <v xml:space="preserve">- </v>
          </cell>
          <cell r="Q5224" t="str">
            <v xml:space="preserve">- </v>
          </cell>
          <cell r="S5224" t="str">
            <v xml:space="preserve">- </v>
          </cell>
          <cell r="AA5224" t="str">
            <v>1100_716</v>
          </cell>
          <cell r="AD5224" t="str">
            <v>Cash Wayfinding Fund</v>
          </cell>
          <cell r="AH5224">
            <v>21466.27</v>
          </cell>
        </row>
        <row r="5225">
          <cell r="I5225" t="str">
            <v>Fund   999 - Pooled Cash Fund</v>
          </cell>
          <cell r="M5225" t="str">
            <v xml:space="preserve">- </v>
          </cell>
          <cell r="O5225" t="str">
            <v xml:space="preserve">- </v>
          </cell>
          <cell r="Q5225" t="str">
            <v xml:space="preserve">- </v>
          </cell>
          <cell r="S5225" t="str">
            <v xml:space="preserve">- </v>
          </cell>
          <cell r="AA5225" t="str">
            <v>1100_717</v>
          </cell>
          <cell r="AD5225" t="str">
            <v>Cash Waterfront Study Fund</v>
          </cell>
          <cell r="AH5225">
            <v>-72.239999999999995</v>
          </cell>
        </row>
        <row r="5226">
          <cell r="I5226" t="str">
            <v>Fund   999 - Pooled Cash Fund</v>
          </cell>
          <cell r="M5226" t="str">
            <v xml:space="preserve">- </v>
          </cell>
          <cell r="O5226" t="str">
            <v xml:space="preserve">- </v>
          </cell>
          <cell r="Q5226" t="str">
            <v xml:space="preserve">- </v>
          </cell>
          <cell r="S5226" t="str">
            <v xml:space="preserve">- </v>
          </cell>
          <cell r="AA5226" t="str">
            <v>1100_718</v>
          </cell>
          <cell r="AD5226" t="str">
            <v>Cash Southern Connector Fund</v>
          </cell>
          <cell r="AH5226">
            <v>478848.51</v>
          </cell>
        </row>
        <row r="5227">
          <cell r="I5227" t="str">
            <v>Fund   999 - Pooled Cash Fund</v>
          </cell>
          <cell r="M5227" t="str">
            <v xml:space="preserve">- </v>
          </cell>
          <cell r="O5227" t="str">
            <v xml:space="preserve">- </v>
          </cell>
          <cell r="Q5227" t="str">
            <v xml:space="preserve">- </v>
          </cell>
          <cell r="S5227" t="str">
            <v xml:space="preserve">- </v>
          </cell>
          <cell r="AA5227" t="str">
            <v>1100_719</v>
          </cell>
          <cell r="AD5227" t="str">
            <v>Cash Winooski Bridge Project Fund</v>
          </cell>
          <cell r="AH5227">
            <v>0.42</v>
          </cell>
        </row>
        <row r="5228">
          <cell r="I5228" t="str">
            <v>Fund   999 - Pooled Cash Fund</v>
          </cell>
          <cell r="M5228" t="str">
            <v xml:space="preserve">- </v>
          </cell>
          <cell r="O5228" t="str">
            <v xml:space="preserve">- </v>
          </cell>
          <cell r="Q5228" t="str">
            <v xml:space="preserve">- </v>
          </cell>
          <cell r="S5228" t="str">
            <v xml:space="preserve">- </v>
          </cell>
          <cell r="AA5228" t="str">
            <v>1100_722</v>
          </cell>
          <cell r="AD5228" t="str">
            <v>Cash Flynn Ave Sidewalk Fund</v>
          </cell>
          <cell r="AH5228">
            <v>2683.88</v>
          </cell>
        </row>
        <row r="5229">
          <cell r="I5229" t="str">
            <v>Fund   999 - Pooled Cash Fund</v>
          </cell>
          <cell r="M5229" t="str">
            <v xml:space="preserve">- </v>
          </cell>
          <cell r="O5229" t="str">
            <v xml:space="preserve">- </v>
          </cell>
          <cell r="Q5229" t="str">
            <v xml:space="preserve">- </v>
          </cell>
          <cell r="S5229" t="str">
            <v xml:space="preserve">- </v>
          </cell>
          <cell r="AA5229" t="str">
            <v>1100_724</v>
          </cell>
          <cell r="AD5229" t="str">
            <v>Cash AARA Financing Fund</v>
          </cell>
          <cell r="AH5229">
            <v>214582.89</v>
          </cell>
        </row>
        <row r="5230">
          <cell r="I5230" t="str">
            <v>Fund   999 - Pooled Cash Fund</v>
          </cell>
          <cell r="M5230" t="str">
            <v xml:space="preserve">- </v>
          </cell>
          <cell r="O5230" t="str">
            <v xml:space="preserve">- </v>
          </cell>
          <cell r="Q5230" t="str">
            <v xml:space="preserve">- </v>
          </cell>
          <cell r="S5230" t="str">
            <v xml:space="preserve">- </v>
          </cell>
          <cell r="AA5230" t="str">
            <v>1100_731</v>
          </cell>
          <cell r="AD5230" t="str">
            <v>Cash Downtown Westlake Capital Fund</v>
          </cell>
          <cell r="AH5230">
            <v>493556.11</v>
          </cell>
        </row>
        <row r="5231">
          <cell r="I5231" t="str">
            <v>Fund   999 - Pooled Cash Fund</v>
          </cell>
          <cell r="M5231" t="str">
            <v xml:space="preserve">- </v>
          </cell>
          <cell r="O5231" t="str">
            <v xml:space="preserve">- </v>
          </cell>
          <cell r="Q5231" t="str">
            <v xml:space="preserve">- </v>
          </cell>
          <cell r="S5231" t="str">
            <v xml:space="preserve">- </v>
          </cell>
          <cell r="AA5231" t="str">
            <v>1100_745</v>
          </cell>
          <cell r="AD5231" t="str">
            <v>Cash Moran Plant Fund</v>
          </cell>
          <cell r="AH5231">
            <v>10616.31</v>
          </cell>
        </row>
        <row r="5232">
          <cell r="I5232" t="str">
            <v>Fund   999 - Pooled Cash Fund</v>
          </cell>
          <cell r="M5232" t="str">
            <v xml:space="preserve">- </v>
          </cell>
          <cell r="O5232" t="str">
            <v xml:space="preserve">- </v>
          </cell>
          <cell r="Q5232" t="str">
            <v xml:space="preserve">- </v>
          </cell>
          <cell r="S5232" t="str">
            <v xml:space="preserve">- </v>
          </cell>
          <cell r="AA5232" t="str">
            <v>1100_799</v>
          </cell>
          <cell r="AD5232" t="str">
            <v>Cash Misc Fund</v>
          </cell>
          <cell r="AH5232">
            <v>-24862.18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4"/>
  <sheetViews>
    <sheetView workbookViewId="0">
      <pane ySplit="1" topLeftCell="A41" activePane="bottomLeft" state="frozen"/>
      <selection pane="bottomLeft" activeCell="K50" sqref="K50"/>
    </sheetView>
  </sheetViews>
  <sheetFormatPr defaultRowHeight="15" x14ac:dyDescent="0.25"/>
  <cols>
    <col min="2" max="6" width="13.42578125" customWidth="1"/>
    <col min="7" max="7" width="15.42578125" customWidth="1"/>
    <col min="8" max="8" width="22" customWidth="1"/>
    <col min="9" max="9" width="33" customWidth="1"/>
    <col min="10" max="10" width="47.140625" customWidth="1"/>
    <col min="11" max="11" width="23.28515625" style="4" customWidth="1"/>
    <col min="12" max="12" width="12.42578125" bestFit="1" customWidth="1"/>
    <col min="13" max="13" width="13.28515625" bestFit="1" customWidth="1"/>
    <col min="14" max="14" width="12.42578125" bestFit="1" customWidth="1"/>
  </cols>
  <sheetData>
    <row r="1" spans="1:1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6</v>
      </c>
      <c r="I1" s="1" t="s">
        <v>7</v>
      </c>
      <c r="J1" s="1" t="s">
        <v>8</v>
      </c>
      <c r="K1" s="3" t="s">
        <v>9</v>
      </c>
    </row>
    <row r="2" spans="1:11" x14ac:dyDescent="0.25">
      <c r="A2">
        <v>101</v>
      </c>
      <c r="B2" t="str">
        <f>MID('[1](Paste)CSV_TB_Download'!I2,8,3)</f>
        <v>101</v>
      </c>
      <c r="C2" t="str">
        <f>MID('[1](Paste)CSV_TB_Download'!M2,14,2)</f>
        <v/>
      </c>
      <c r="D2" t="str">
        <f>MID('[1](Paste)CSV_TB_Download'!O2,12,3)</f>
        <v/>
      </c>
      <c r="E2" t="str">
        <f>MID('[1](Paste)CSV_TB_Download'!Q2,11,3)</f>
        <v/>
      </c>
      <c r="F2" t="str">
        <f>MID('[1](Paste)CSV_TB_Download'!S2,15,4)</f>
        <v/>
      </c>
      <c r="G2" t="str">
        <f>'[1](Paste)CSV_TB_Download'!AA2</f>
        <v>1000_101</v>
      </c>
      <c r="H2" t="str">
        <f t="shared" ref="H2:H65" si="0">IF(LEFT(G2,1)="1","Asset",IF(LEFT(G2,1)="2","Liability",IF(LEFT(G2,1)="3","Equity",IF(LEFT(G2,1)="4","Revenue","Expense"))))</f>
        <v>Asset</v>
      </c>
      <c r="I2" t="str">
        <f>(RIGHT('[1](Paste)CSV_TB_Download'!I2,LEN('[1](Paste)CSV_TB_Download'!I2)-FIND("-",'[1](Paste)CSV_TB_Download'!I2)))</f>
        <v xml:space="preserve"> General Fund</v>
      </c>
      <c r="J2" t="str">
        <f>IF(ISBLANK('[1](Paste)CSV_TB_Download'!AD2),"",'[1](Paste)CSV_TB_Download'!AD2)</f>
        <v>Bank Account  Keybank - Main Operating</v>
      </c>
      <c r="K2" s="4">
        <f>'[1](Paste)CSV_TB_Download'!AH2</f>
        <v>2007027.63</v>
      </c>
    </row>
    <row r="3" spans="1:11" x14ac:dyDescent="0.25">
      <c r="A3">
        <v>101</v>
      </c>
      <c r="B3" t="str">
        <f>MID('[1](Paste)CSV_TB_Download'!I3,8,3)</f>
        <v>101</v>
      </c>
      <c r="C3" t="str">
        <f>MID('[1](Paste)CSV_TB_Download'!M3,14,2)</f>
        <v/>
      </c>
      <c r="D3" t="str">
        <f>MID('[1](Paste)CSV_TB_Download'!O3,12,3)</f>
        <v/>
      </c>
      <c r="E3" t="str">
        <f>MID('[1](Paste)CSV_TB_Download'!Q3,11,3)</f>
        <v/>
      </c>
      <c r="F3" t="str">
        <f>MID('[1](Paste)CSV_TB_Download'!S3,15,4)</f>
        <v/>
      </c>
      <c r="G3" t="str">
        <f>'[1](Paste)CSV_TB_Download'!AA3</f>
        <v>1000_102</v>
      </c>
      <c r="H3" t="str">
        <f t="shared" si="0"/>
        <v>Asset</v>
      </c>
      <c r="I3" t="str">
        <f>(RIGHT('[1](Paste)CSV_TB_Download'!I3,LEN('[1](Paste)CSV_TB_Download'!I3)-FIND("-",'[1](Paste)CSV_TB_Download'!I3)))</f>
        <v xml:space="preserve"> General Fund</v>
      </c>
      <c r="J3" t="str">
        <f>IF(ISBLANK('[1](Paste)CSV_TB_Download'!AD3),"",'[1](Paste)CSV_TB_Download'!AD3)</f>
        <v>Bank Account  HR (ERRP) Reimbursemts - Bank</v>
      </c>
      <c r="K3" s="4">
        <f>'[1](Paste)CSV_TB_Download'!AH3</f>
        <v>6686.24</v>
      </c>
    </row>
    <row r="4" spans="1:11" x14ac:dyDescent="0.25">
      <c r="A4">
        <v>101</v>
      </c>
      <c r="B4" t="str">
        <f>MID('[1](Paste)CSV_TB_Download'!I4,8,3)</f>
        <v>101</v>
      </c>
      <c r="C4" t="str">
        <f>MID('[1](Paste)CSV_TB_Download'!M4,14,2)</f>
        <v/>
      </c>
      <c r="D4" t="str">
        <f>MID('[1](Paste)CSV_TB_Download'!O4,12,3)</f>
        <v/>
      </c>
      <c r="E4" t="str">
        <f>MID('[1](Paste)CSV_TB_Download'!Q4,11,3)</f>
        <v/>
      </c>
      <c r="F4" t="str">
        <f>MID('[1](Paste)CSV_TB_Download'!S4,15,4)</f>
        <v/>
      </c>
      <c r="G4" t="str">
        <f>'[1](Paste)CSV_TB_Download'!AA4</f>
        <v>1000_110</v>
      </c>
      <c r="H4" t="str">
        <f t="shared" si="0"/>
        <v>Asset</v>
      </c>
      <c r="I4" t="str">
        <f>(RIGHT('[1](Paste)CSV_TB_Download'!I4,LEN('[1](Paste)CSV_TB_Download'!I4)-FIND("-",'[1](Paste)CSV_TB_Download'!I4)))</f>
        <v xml:space="preserve"> General Fund</v>
      </c>
      <c r="J4" t="str">
        <f>IF(ISBLANK('[1](Paste)CSV_TB_Download'!AD4),"",'[1](Paste)CSV_TB_Download'!AD4)</f>
        <v>Bank Account  Gen Fund Reserve Cash</v>
      </c>
      <c r="K4" s="4">
        <f>'[1](Paste)CSV_TB_Download'!AH4</f>
        <v>26444.86</v>
      </c>
    </row>
    <row r="5" spans="1:11" x14ac:dyDescent="0.25">
      <c r="A5">
        <v>101</v>
      </c>
      <c r="B5" t="str">
        <f>MID('[1](Paste)CSV_TB_Download'!I5,8,3)</f>
        <v>101</v>
      </c>
      <c r="C5" t="str">
        <f>MID('[1](Paste)CSV_TB_Download'!M5,14,2)</f>
        <v/>
      </c>
      <c r="D5" t="str">
        <f>MID('[1](Paste)CSV_TB_Download'!O5,12,3)</f>
        <v/>
      </c>
      <c r="E5" t="str">
        <f>MID('[1](Paste)CSV_TB_Download'!Q5,11,3)</f>
        <v/>
      </c>
      <c r="F5" t="str">
        <f>MID('[1](Paste)CSV_TB_Download'!S5,15,4)</f>
        <v/>
      </c>
      <c r="G5" t="str">
        <f>'[1](Paste)CSV_TB_Download'!AA5</f>
        <v>1000_115</v>
      </c>
      <c r="H5" t="str">
        <f t="shared" si="0"/>
        <v>Asset</v>
      </c>
      <c r="I5" t="str">
        <f>(RIGHT('[1](Paste)CSV_TB_Download'!I5,LEN('[1](Paste)CSV_TB_Download'!I5)-FIND("-",'[1](Paste)CSV_TB_Download'!I5)))</f>
        <v xml:space="preserve"> General Fund</v>
      </c>
      <c r="J5" t="str">
        <f>IF(ISBLANK('[1](Paste)CSV_TB_Download'!AD5),"",'[1](Paste)CSV_TB_Download'!AD5)</f>
        <v>Bank Account  Parks Deposit TD Bank North</v>
      </c>
      <c r="K5" s="4">
        <f>'[1](Paste)CSV_TB_Download'!AH5</f>
        <v>125387.19</v>
      </c>
    </row>
    <row r="6" spans="1:11" x14ac:dyDescent="0.25">
      <c r="A6">
        <v>101</v>
      </c>
      <c r="B6" t="str">
        <f>MID('[1](Paste)CSV_TB_Download'!I6,8,3)</f>
        <v>101</v>
      </c>
      <c r="C6" t="str">
        <f>MID('[1](Paste)CSV_TB_Download'!M6,14,2)</f>
        <v/>
      </c>
      <c r="D6" t="str">
        <f>MID('[1](Paste)CSV_TB_Download'!O6,12,3)</f>
        <v/>
      </c>
      <c r="E6" t="str">
        <f>MID('[1](Paste)CSV_TB_Download'!Q6,11,3)</f>
        <v/>
      </c>
      <c r="F6" t="str">
        <f>MID('[1](Paste)CSV_TB_Download'!S6,15,4)</f>
        <v/>
      </c>
      <c r="G6" t="str">
        <f>'[1](Paste)CSV_TB_Download'!AA6</f>
        <v>1000_120</v>
      </c>
      <c r="H6" t="str">
        <f t="shared" si="0"/>
        <v>Asset</v>
      </c>
      <c r="I6" t="str">
        <f>(RIGHT('[1](Paste)CSV_TB_Download'!I6,LEN('[1](Paste)CSV_TB_Download'!I6)-FIND("-",'[1](Paste)CSV_TB_Download'!I6)))</f>
        <v xml:space="preserve"> General Fund</v>
      </c>
      <c r="J6" t="str">
        <f>IF(ISBLANK('[1](Paste)CSV_TB_Download'!AD6),"",'[1](Paste)CSV_TB_Download'!AD6)</f>
        <v>Bank Account  Payroll Pent TD Bank North</v>
      </c>
      <c r="K6" s="4">
        <f>'[1](Paste)CSV_TB_Download'!AH6</f>
        <v>-169616.97</v>
      </c>
    </row>
    <row r="7" spans="1:11" x14ac:dyDescent="0.25">
      <c r="A7">
        <v>101</v>
      </c>
      <c r="B7" t="str">
        <f>MID('[1](Paste)CSV_TB_Download'!I7,8,3)</f>
        <v>101</v>
      </c>
      <c r="C7" t="str">
        <f>MID('[1](Paste)CSV_TB_Download'!M7,14,2)</f>
        <v/>
      </c>
      <c r="D7" t="str">
        <f>MID('[1](Paste)CSV_TB_Download'!O7,12,3)</f>
        <v/>
      </c>
      <c r="E7" t="str">
        <f>MID('[1](Paste)CSV_TB_Download'!Q7,11,3)</f>
        <v/>
      </c>
      <c r="F7" t="str">
        <f>MID('[1](Paste)CSV_TB_Download'!S7,15,4)</f>
        <v/>
      </c>
      <c r="G7" t="str">
        <f>'[1](Paste)CSV_TB_Download'!AA7</f>
        <v>1000_125</v>
      </c>
      <c r="H7" t="str">
        <f t="shared" si="0"/>
        <v>Asset</v>
      </c>
      <c r="I7" t="str">
        <f>(RIGHT('[1](Paste)CSV_TB_Download'!I7,LEN('[1](Paste)CSV_TB_Download'!I7)-FIND("-",'[1](Paste)CSV_TB_Download'!I7)))</f>
        <v xml:space="preserve"> General Fund</v>
      </c>
      <c r="J7" t="str">
        <f>IF(ISBLANK('[1](Paste)CSV_TB_Download'!AD7),"",'[1](Paste)CSV_TB_Download'!AD7)</f>
        <v>Bank Account  Payroll TD Bank North ADP</v>
      </c>
      <c r="K7" s="4">
        <f>'[1](Paste)CSV_TB_Download'!AH7</f>
        <v>319760.59999999998</v>
      </c>
    </row>
    <row r="8" spans="1:11" x14ac:dyDescent="0.25">
      <c r="A8">
        <v>101</v>
      </c>
      <c r="B8" t="str">
        <f>MID('[1](Paste)CSV_TB_Download'!I8,8,3)</f>
        <v>101</v>
      </c>
      <c r="C8" t="str">
        <f>MID('[1](Paste)CSV_TB_Download'!M8,14,2)</f>
        <v/>
      </c>
      <c r="D8" t="str">
        <f>MID('[1](Paste)CSV_TB_Download'!O8,12,3)</f>
        <v/>
      </c>
      <c r="E8" t="str">
        <f>MID('[1](Paste)CSV_TB_Download'!Q8,11,3)</f>
        <v/>
      </c>
      <c r="F8" t="str">
        <f>MID('[1](Paste)CSV_TB_Download'!S8,15,4)</f>
        <v/>
      </c>
      <c r="G8" t="str">
        <f>'[1](Paste)CSV_TB_Download'!AA8</f>
        <v>1000_175</v>
      </c>
      <c r="H8" t="str">
        <f t="shared" si="0"/>
        <v>Asset</v>
      </c>
      <c r="I8" t="str">
        <f>(RIGHT('[1](Paste)CSV_TB_Download'!I8,LEN('[1](Paste)CSV_TB_Download'!I8)-FIND("-",'[1](Paste)CSV_TB_Download'!I8)))</f>
        <v xml:space="preserve"> General Fund</v>
      </c>
      <c r="J8" t="str">
        <f>IF(ISBLANK('[1](Paste)CSV_TB_Download'!AD8),"",'[1](Paste)CSV_TB_Download'!AD8)</f>
        <v>Bank Account  Stability Bond Proceeds</v>
      </c>
      <c r="K8" s="4">
        <f>'[1](Paste)CSV_TB_Download'!AH8</f>
        <v>5927122.5</v>
      </c>
    </row>
    <row r="9" spans="1:11" x14ac:dyDescent="0.25">
      <c r="A9">
        <v>101</v>
      </c>
      <c r="B9" t="str">
        <f>MID('[1](Paste)CSV_TB_Download'!I9,8,3)</f>
        <v>101</v>
      </c>
      <c r="C9" t="str">
        <f>MID('[1](Paste)CSV_TB_Download'!M9,14,2)</f>
        <v/>
      </c>
      <c r="D9" t="str">
        <f>MID('[1](Paste)CSV_TB_Download'!O9,12,3)</f>
        <v/>
      </c>
      <c r="E9" t="str">
        <f>MID('[1](Paste)CSV_TB_Download'!Q9,11,3)</f>
        <v/>
      </c>
      <c r="F9" t="str">
        <f>MID('[1](Paste)CSV_TB_Download'!S9,15,4)</f>
        <v/>
      </c>
      <c r="G9" t="str">
        <f>'[1](Paste)CSV_TB_Download'!AA9</f>
        <v>1000_705</v>
      </c>
      <c r="H9" t="str">
        <f t="shared" si="0"/>
        <v>Asset</v>
      </c>
      <c r="I9" t="str">
        <f>(RIGHT('[1](Paste)CSV_TB_Download'!I9,LEN('[1](Paste)CSV_TB_Download'!I9)-FIND("-",'[1](Paste)CSV_TB_Download'!I9)))</f>
        <v xml:space="preserve"> General Fund</v>
      </c>
      <c r="J9" t="str">
        <f>IF(ISBLANK('[1](Paste)CSV_TB_Download'!AD9),"",'[1](Paste)CSV_TB_Download'!AD9)</f>
        <v>Bank Account  Key Bank TAN LOC</v>
      </c>
      <c r="K9" s="4">
        <f>'[1](Paste)CSV_TB_Download'!AH9</f>
        <v>3337.64</v>
      </c>
    </row>
    <row r="10" spans="1:11" x14ac:dyDescent="0.25">
      <c r="A10">
        <v>101</v>
      </c>
      <c r="B10" t="str">
        <f>MID('[1](Paste)CSV_TB_Download'!I10,8,3)</f>
        <v>101</v>
      </c>
      <c r="C10" t="str">
        <f>MID('[1](Paste)CSV_TB_Download'!M10,14,2)</f>
        <v/>
      </c>
      <c r="D10" t="str">
        <f>MID('[1](Paste)CSV_TB_Download'!O10,12,3)</f>
        <v/>
      </c>
      <c r="E10" t="str">
        <f>MID('[1](Paste)CSV_TB_Download'!Q10,11,3)</f>
        <v/>
      </c>
      <c r="F10" t="str">
        <f>MID('[1](Paste)CSV_TB_Download'!S10,15,4)</f>
        <v/>
      </c>
      <c r="G10" t="str">
        <f>'[1](Paste)CSV_TB_Download'!AA10</f>
        <v>1000_710</v>
      </c>
      <c r="H10" t="str">
        <f t="shared" si="0"/>
        <v>Asset</v>
      </c>
      <c r="I10" t="str">
        <f>(RIGHT('[1](Paste)CSV_TB_Download'!I10,LEN('[1](Paste)CSV_TB_Download'!I10)-FIND("-",'[1](Paste)CSV_TB_Download'!I10)))</f>
        <v xml:space="preserve"> General Fund</v>
      </c>
      <c r="J10" t="str">
        <f>IF(ISBLANK('[1](Paste)CSV_TB_Download'!AD10),"",'[1](Paste)CSV_TB_Download'!AD10)</f>
        <v>Bank Account  TD Bank - Pennies for Parks</v>
      </c>
      <c r="K10" s="4">
        <f>'[1](Paste)CSV_TB_Download'!AH10</f>
        <v>253953.93</v>
      </c>
    </row>
    <row r="11" spans="1:11" x14ac:dyDescent="0.25">
      <c r="A11">
        <v>101</v>
      </c>
      <c r="B11" t="str">
        <f>MID('[1](Paste)CSV_TB_Download'!I11,8,3)</f>
        <v>101</v>
      </c>
      <c r="C11" t="str">
        <f>MID('[1](Paste)CSV_TB_Download'!M11,14,2)</f>
        <v/>
      </c>
      <c r="D11" t="str">
        <f>MID('[1](Paste)CSV_TB_Download'!O11,12,3)</f>
        <v/>
      </c>
      <c r="E11" t="str">
        <f>MID('[1](Paste)CSV_TB_Download'!Q11,11,3)</f>
        <v/>
      </c>
      <c r="F11" t="str">
        <f>MID('[1](Paste)CSV_TB_Download'!S11,15,4)</f>
        <v/>
      </c>
      <c r="G11" t="str">
        <f>'[1](Paste)CSV_TB_Download'!AA11</f>
        <v>1000_715</v>
      </c>
      <c r="H11" t="str">
        <f t="shared" si="0"/>
        <v>Asset</v>
      </c>
      <c r="I11" t="str">
        <f>(RIGHT('[1](Paste)CSV_TB_Download'!I11,LEN('[1](Paste)CSV_TB_Download'!I11)-FIND("-",'[1](Paste)CSV_TB_Download'!I11)))</f>
        <v xml:space="preserve"> General Fund</v>
      </c>
      <c r="J11" t="str">
        <f>IF(ISBLANK('[1](Paste)CSV_TB_Download'!AD11),"",'[1](Paste)CSV_TB_Download'!AD11)</f>
        <v>Bank Account  Keybank - Pennies for Parks</v>
      </c>
      <c r="K11" s="4">
        <f>'[1](Paste)CSV_TB_Download'!AH11</f>
        <v>309138</v>
      </c>
    </row>
    <row r="12" spans="1:11" x14ac:dyDescent="0.25">
      <c r="A12">
        <v>101</v>
      </c>
      <c r="B12" t="str">
        <f>MID('[1](Paste)CSV_TB_Download'!I12,8,3)</f>
        <v>101</v>
      </c>
      <c r="C12" t="str">
        <f>MID('[1](Paste)CSV_TB_Download'!M12,14,2)</f>
        <v/>
      </c>
      <c r="D12" t="str">
        <f>MID('[1](Paste)CSV_TB_Download'!O12,12,3)</f>
        <v/>
      </c>
      <c r="E12" t="str">
        <f>MID('[1](Paste)CSV_TB_Download'!Q12,11,3)</f>
        <v/>
      </c>
      <c r="F12" t="str">
        <f>MID('[1](Paste)CSV_TB_Download'!S12,15,4)</f>
        <v/>
      </c>
      <c r="G12" t="str">
        <f>'[1](Paste)CSV_TB_Download'!AA12</f>
        <v>1050_107</v>
      </c>
      <c r="H12" t="str">
        <f t="shared" si="0"/>
        <v>Asset</v>
      </c>
      <c r="I12" t="str">
        <f>(RIGHT('[1](Paste)CSV_TB_Download'!I12,LEN('[1](Paste)CSV_TB_Download'!I12)-FIND("-",'[1](Paste)CSV_TB_Download'!I12)))</f>
        <v xml:space="preserve"> General Fund</v>
      </c>
      <c r="J12" t="str">
        <f>IF(ISBLANK('[1](Paste)CSV_TB_Download'!AD12),"",'[1](Paste)CSV_TB_Download'!AD12)</f>
        <v>Cash Restricted  Keybank - Equitable Sharing</v>
      </c>
      <c r="K12" s="4">
        <f>'[1](Paste)CSV_TB_Download'!AH12</f>
        <v>600000</v>
      </c>
    </row>
    <row r="13" spans="1:11" x14ac:dyDescent="0.25">
      <c r="A13">
        <v>101</v>
      </c>
      <c r="B13" t="str">
        <f>MID('[1](Paste)CSV_TB_Download'!I13,8,3)</f>
        <v>101</v>
      </c>
      <c r="C13" t="str">
        <f>MID('[1](Paste)CSV_TB_Download'!M13,14,2)</f>
        <v/>
      </c>
      <c r="D13" t="str">
        <f>MID('[1](Paste)CSV_TB_Download'!O13,12,3)</f>
        <v/>
      </c>
      <c r="E13" t="str">
        <f>MID('[1](Paste)CSV_TB_Download'!Q13,11,3)</f>
        <v/>
      </c>
      <c r="F13" t="str">
        <f>MID('[1](Paste)CSV_TB_Download'!S13,15,4)</f>
        <v/>
      </c>
      <c r="G13" t="str">
        <f>'[1](Paste)CSV_TB_Download'!AA13</f>
        <v>1050_440</v>
      </c>
      <c r="H13" t="str">
        <f t="shared" si="0"/>
        <v>Asset</v>
      </c>
      <c r="I13" t="str">
        <f>(RIGHT('[1](Paste)CSV_TB_Download'!I13,LEN('[1](Paste)CSV_TB_Download'!I13)-FIND("-",'[1](Paste)CSV_TB_Download'!I13)))</f>
        <v xml:space="preserve"> General Fund</v>
      </c>
      <c r="J13" t="str">
        <f>IF(ISBLANK('[1](Paste)CSV_TB_Download'!AD13),"",'[1](Paste)CSV_TB_Download'!AD13)</f>
        <v xml:space="preserve">Cash Restricted  BSD 2010 - Bond Account TD Bank </v>
      </c>
      <c r="K13" s="4">
        <f>'[1](Paste)CSV_TB_Download'!AH13</f>
        <v>-380250</v>
      </c>
    </row>
    <row r="14" spans="1:11" x14ac:dyDescent="0.25">
      <c r="A14">
        <v>101</v>
      </c>
      <c r="B14" t="str">
        <f>MID('[1](Paste)CSV_TB_Download'!I14,8,3)</f>
        <v>101</v>
      </c>
      <c r="C14" t="str">
        <f>MID('[1](Paste)CSV_TB_Download'!M14,14,2)</f>
        <v/>
      </c>
      <c r="D14" t="str">
        <f>MID('[1](Paste)CSV_TB_Download'!O14,12,3)</f>
        <v/>
      </c>
      <c r="E14" t="str">
        <f>MID('[1](Paste)CSV_TB_Download'!Q14,11,3)</f>
        <v/>
      </c>
      <c r="F14" t="str">
        <f>MID('[1](Paste)CSV_TB_Download'!S14,15,4)</f>
        <v/>
      </c>
      <c r="G14" t="str">
        <f>'[1](Paste)CSV_TB_Download'!AA14</f>
        <v>1050_445</v>
      </c>
      <c r="H14" t="str">
        <f t="shared" si="0"/>
        <v>Asset</v>
      </c>
      <c r="I14" t="str">
        <f>(RIGHT('[1](Paste)CSV_TB_Download'!I14,LEN('[1](Paste)CSV_TB_Download'!I14)-FIND("-",'[1](Paste)CSV_TB_Download'!I14)))</f>
        <v xml:space="preserve"> General Fund</v>
      </c>
      <c r="J14" t="str">
        <f>IF(ISBLANK('[1](Paste)CSV_TB_Download'!AD14),"",'[1](Paste)CSV_TB_Download'!AD14)</f>
        <v>Cash Restricted  BSD 10 - Bond Acc TD Bank Contra</v>
      </c>
      <c r="K14" s="4">
        <f>'[1](Paste)CSV_TB_Download'!AH14</f>
        <v>380250</v>
      </c>
    </row>
    <row r="15" spans="1:11" x14ac:dyDescent="0.25">
      <c r="A15">
        <v>101</v>
      </c>
      <c r="B15" t="str">
        <f>MID('[1](Paste)CSV_TB_Download'!I15,8,3)</f>
        <v>101</v>
      </c>
      <c r="C15" t="str">
        <f>MID('[1](Paste)CSV_TB_Download'!M15,14,2)</f>
        <v/>
      </c>
      <c r="D15" t="str">
        <f>MID('[1](Paste)CSV_TB_Download'!O15,12,3)</f>
        <v/>
      </c>
      <c r="E15" t="str">
        <f>MID('[1](Paste)CSV_TB_Download'!Q15,11,3)</f>
        <v/>
      </c>
      <c r="F15" t="str">
        <f>MID('[1](Paste)CSV_TB_Download'!S15,15,4)</f>
        <v/>
      </c>
      <c r="G15" t="str">
        <f>'[1](Paste)CSV_TB_Download'!AA15</f>
        <v>1050_465</v>
      </c>
      <c r="H15" t="str">
        <f t="shared" si="0"/>
        <v>Asset</v>
      </c>
      <c r="I15" t="str">
        <f>(RIGHT('[1](Paste)CSV_TB_Download'!I15,LEN('[1](Paste)CSV_TB_Download'!I15)-FIND("-",'[1](Paste)CSV_TB_Download'!I15)))</f>
        <v xml:space="preserve"> General Fund</v>
      </c>
      <c r="J15" t="str">
        <f>IF(ISBLANK('[1](Paste)CSV_TB_Download'!AD15),"",'[1](Paste)CSV_TB_Download'!AD15)</f>
        <v>Cash Restricted  EVermont</v>
      </c>
      <c r="K15" s="4">
        <f>'[1](Paste)CSV_TB_Download'!AH15</f>
        <v>5000</v>
      </c>
    </row>
    <row r="16" spans="1:11" x14ac:dyDescent="0.25">
      <c r="A16">
        <v>101</v>
      </c>
      <c r="B16" t="str">
        <f>MID('[1](Paste)CSV_TB_Download'!I16,8,3)</f>
        <v>101</v>
      </c>
      <c r="C16" t="str">
        <f>MID('[1](Paste)CSV_TB_Download'!M16,14,2)</f>
        <v/>
      </c>
      <c r="D16" t="str">
        <f>MID('[1](Paste)CSV_TB_Download'!O16,12,3)</f>
        <v/>
      </c>
      <c r="E16" t="str">
        <f>MID('[1](Paste)CSV_TB_Download'!Q16,11,3)</f>
        <v/>
      </c>
      <c r="F16" t="str">
        <f>MID('[1](Paste)CSV_TB_Download'!S16,15,4)</f>
        <v/>
      </c>
      <c r="G16" t="str">
        <f>'[1](Paste)CSV_TB_Download'!AA16</f>
        <v>1050_466</v>
      </c>
      <c r="H16" t="str">
        <f t="shared" si="0"/>
        <v>Asset</v>
      </c>
      <c r="I16" t="str">
        <f>(RIGHT('[1](Paste)CSV_TB_Download'!I16,LEN('[1](Paste)CSV_TB_Download'!I16)-FIND("-",'[1](Paste)CSV_TB_Download'!I16)))</f>
        <v xml:space="preserve"> General Fund</v>
      </c>
      <c r="J16" t="str">
        <f>IF(ISBLANK('[1](Paste)CSV_TB_Download'!AD16),"",'[1](Paste)CSV_TB_Download'!AD16)</f>
        <v>Cash Restricted  Historic Preservation</v>
      </c>
      <c r="K16" s="4">
        <f>'[1](Paste)CSV_TB_Download'!AH16</f>
        <v>10000</v>
      </c>
    </row>
    <row r="17" spans="1:11" x14ac:dyDescent="0.25">
      <c r="A17">
        <v>101</v>
      </c>
      <c r="B17" t="str">
        <f>MID('[1](Paste)CSV_TB_Download'!I17,8,3)</f>
        <v>101</v>
      </c>
      <c r="C17" t="str">
        <f>MID('[1](Paste)CSV_TB_Download'!M17,14,2)</f>
        <v/>
      </c>
      <c r="D17" t="str">
        <f>MID('[1](Paste)CSV_TB_Download'!O17,12,3)</f>
        <v/>
      </c>
      <c r="E17" t="str">
        <f>MID('[1](Paste)CSV_TB_Download'!Q17,11,3)</f>
        <v/>
      </c>
      <c r="F17" t="str">
        <f>MID('[1](Paste)CSV_TB_Download'!S17,15,4)</f>
        <v/>
      </c>
      <c r="G17" t="str">
        <f>'[1](Paste)CSV_TB_Download'!AA17</f>
        <v>1050_467</v>
      </c>
      <c r="H17" t="str">
        <f t="shared" si="0"/>
        <v>Asset</v>
      </c>
      <c r="I17" t="str">
        <f>(RIGHT('[1](Paste)CSV_TB_Download'!I17,LEN('[1](Paste)CSV_TB_Download'!I17)-FIND("-",'[1](Paste)CSV_TB_Download'!I17)))</f>
        <v xml:space="preserve"> General Fund</v>
      </c>
      <c r="J17" t="str">
        <f>IF(ISBLANK('[1](Paste)CSV_TB_Download'!AD17),"",'[1](Paste)CSV_TB_Download'!AD17)</f>
        <v>Cash Restricted  Tara Memorial Fund</v>
      </c>
      <c r="K17" s="4">
        <f>'[1](Paste)CSV_TB_Download'!AH17</f>
        <v>2260.86</v>
      </c>
    </row>
    <row r="18" spans="1:11" x14ac:dyDescent="0.25">
      <c r="A18">
        <v>101</v>
      </c>
      <c r="B18" t="str">
        <f>MID('[1](Paste)CSV_TB_Download'!I30,8,3)</f>
        <v>101</v>
      </c>
      <c r="C18" t="str">
        <f>MID('[1](Paste)CSV_TB_Download'!M30,14,2)</f>
        <v/>
      </c>
      <c r="D18" t="str">
        <f>MID('[1](Paste)CSV_TB_Download'!O30,12,3)</f>
        <v/>
      </c>
      <c r="E18" t="str">
        <f>MID('[1](Paste)CSV_TB_Download'!Q30,11,3)</f>
        <v/>
      </c>
      <c r="F18" t="str">
        <f>MID('[1](Paste)CSV_TB_Download'!S30,15,4)</f>
        <v/>
      </c>
      <c r="G18" t="str">
        <f>'[1](Paste)CSV_TB_Download'!AA30</f>
        <v>1100_700</v>
      </c>
      <c r="H18" t="str">
        <f t="shared" si="0"/>
        <v>Asset</v>
      </c>
      <c r="I18" t="str">
        <f>(RIGHT('[1](Paste)CSV_TB_Download'!I30,LEN('[1](Paste)CSV_TB_Download'!I30)-FIND("-",'[1](Paste)CSV_TB_Download'!I30)))</f>
        <v xml:space="preserve"> General Fund</v>
      </c>
      <c r="J18" t="str">
        <f>IF(ISBLANK('[1](Paste)CSV_TB_Download'!AD30),"",'[1](Paste)CSV_TB_Download'!AD30)</f>
        <v>Cash General Capital Fund</v>
      </c>
      <c r="K18" s="4">
        <f>'[1](Paste)CSV_TB_Download'!AH30</f>
        <v>-10000</v>
      </c>
    </row>
    <row r="19" spans="1:11" s="47" customFormat="1" x14ac:dyDescent="0.25">
      <c r="A19" s="47">
        <v>101</v>
      </c>
      <c r="B19" s="47" t="str">
        <f>MID('[1](Paste)CSV_TB_Download'!I31,8,3)</f>
        <v>101</v>
      </c>
      <c r="C19" s="47" t="str">
        <f>MID('[1](Paste)CSV_TB_Download'!M31,14,2)</f>
        <v/>
      </c>
      <c r="D19" s="47" t="str">
        <f>MID('[1](Paste)CSV_TB_Download'!O31,12,3)</f>
        <v/>
      </c>
      <c r="E19" s="47" t="str">
        <f>MID('[1](Paste)CSV_TB_Download'!Q31,11,3)</f>
        <v/>
      </c>
      <c r="F19" s="47" t="str">
        <f>MID('[1](Paste)CSV_TB_Download'!S31,15,4)</f>
        <v/>
      </c>
      <c r="G19" s="47" t="str">
        <f>'[1](Paste)CSV_TB_Download'!AA31</f>
        <v>1100_999</v>
      </c>
      <c r="H19" s="47" t="str">
        <f t="shared" si="0"/>
        <v>Asset</v>
      </c>
      <c r="I19" s="47" t="str">
        <f>(RIGHT('[1](Paste)CSV_TB_Download'!I31,LEN('[1](Paste)CSV_TB_Download'!I31)-FIND("-",'[1](Paste)CSV_TB_Download'!I31)))</f>
        <v xml:space="preserve"> General Fund</v>
      </c>
      <c r="J19" s="47" t="str">
        <f>IF(ISBLANK('[1](Paste)CSV_TB_Download'!AD31),"",'[1](Paste)CSV_TB_Download'!AD31)</f>
        <v>Cash Balance</v>
      </c>
      <c r="K19" s="48">
        <f>'[1](Paste)CSV_TB_Download'!AH31</f>
        <v>13112000.27</v>
      </c>
    </row>
    <row r="20" spans="1:11" s="47" customFormat="1" x14ac:dyDescent="0.25">
      <c r="A20" s="47">
        <v>101</v>
      </c>
      <c r="B20" s="47" t="str">
        <f>MID('[1](Paste)CSV_TB_Download'!I5167,8,3)</f>
        <v>999</v>
      </c>
      <c r="C20" s="47" t="str">
        <f>MID('[1](Paste)CSV_TB_Download'!M5167,14,2)</f>
        <v/>
      </c>
      <c r="D20" s="47" t="str">
        <f>MID('[1](Paste)CSV_TB_Download'!O5167,12,3)</f>
        <v/>
      </c>
      <c r="E20" s="47" t="str">
        <f>MID('[1](Paste)CSV_TB_Download'!Q5167,11,3)</f>
        <v/>
      </c>
      <c r="F20" s="47" t="str">
        <f>MID('[1](Paste)CSV_TB_Download'!S5167,15,4)</f>
        <v/>
      </c>
      <c r="G20" s="47" t="str">
        <f>'[1](Paste)CSV_TB_Download'!AA5167</f>
        <v>1100_101</v>
      </c>
      <c r="H20" s="47" t="str">
        <f t="shared" si="0"/>
        <v>Asset</v>
      </c>
      <c r="I20" s="47" t="str">
        <f>(RIGHT('[1](Paste)CSV_TB_Download'!I5167,LEN('[1](Paste)CSV_TB_Download'!I5167)-FIND("-",'[1](Paste)CSV_TB_Download'!I5167)))</f>
        <v xml:space="preserve"> Pooled Cash Fund</v>
      </c>
      <c r="J20" s="47" t="str">
        <f>IF(ISBLANK('[1](Paste)CSV_TB_Download'!AD5167),"",'[1](Paste)CSV_TB_Download'!AD5167)</f>
        <v>Cash General Fund</v>
      </c>
      <c r="K20" s="48">
        <f>'[1](Paste)CSV_TB_Download'!AH5167</f>
        <v>-13249979.65</v>
      </c>
    </row>
    <row r="21" spans="1:11" x14ac:dyDescent="0.25">
      <c r="A21">
        <v>105</v>
      </c>
      <c r="B21" t="str">
        <f>MID('[1](Paste)CSV_TB_Download'!I1967,8,3)</f>
        <v>105</v>
      </c>
      <c r="C21" t="str">
        <f>MID('[1](Paste)CSV_TB_Download'!M1967,14,2)</f>
        <v/>
      </c>
      <c r="D21" t="str">
        <f>MID('[1](Paste)CSV_TB_Download'!O1967,12,3)</f>
        <v/>
      </c>
      <c r="E21" t="str">
        <f>MID('[1](Paste)CSV_TB_Download'!Q1967,11,3)</f>
        <v/>
      </c>
      <c r="F21" t="str">
        <f>MID('[1](Paste)CSV_TB_Download'!S1967,15,4)</f>
        <v/>
      </c>
      <c r="G21" t="str">
        <f>'[1](Paste)CSV_TB_Download'!AA1967</f>
        <v>1100_999</v>
      </c>
      <c r="H21" t="str">
        <f t="shared" si="0"/>
        <v>Asset</v>
      </c>
      <c r="I21" t="str">
        <f>(RIGHT('[1](Paste)CSV_TB_Download'!I1967,LEN('[1](Paste)CSV_TB_Download'!I1967)-FIND("-",'[1](Paste)CSV_TB_Download'!I1967)))</f>
        <v xml:space="preserve"> GF Other Funding Sources </v>
      </c>
      <c r="J21" t="str">
        <f>IF(ISBLANK('[1](Paste)CSV_TB_Download'!AD1967),"",'[1](Paste)CSV_TB_Download'!AD1967)</f>
        <v>Cash Balance</v>
      </c>
      <c r="K21" s="4">
        <f>'[1](Paste)CSV_TB_Download'!AH1967</f>
        <v>8425000</v>
      </c>
    </row>
    <row r="22" spans="1:11" x14ac:dyDescent="0.25">
      <c r="A22">
        <v>105</v>
      </c>
      <c r="B22" t="str">
        <f>MID('[1](Paste)CSV_TB_Download'!I5168,8,3)</f>
        <v>999</v>
      </c>
      <c r="C22" t="str">
        <f>MID('[1](Paste)CSV_TB_Download'!M5168,14,2)</f>
        <v/>
      </c>
      <c r="D22" t="str">
        <f>MID('[1](Paste)CSV_TB_Download'!O5168,12,3)</f>
        <v/>
      </c>
      <c r="E22" t="str">
        <f>MID('[1](Paste)CSV_TB_Download'!Q5168,11,3)</f>
        <v/>
      </c>
      <c r="F22" t="str">
        <f>MID('[1](Paste)CSV_TB_Download'!S5168,15,4)</f>
        <v/>
      </c>
      <c r="G22" t="str">
        <f>'[1](Paste)CSV_TB_Download'!AA5168</f>
        <v>1100_105</v>
      </c>
      <c r="H22" t="str">
        <f t="shared" si="0"/>
        <v>Asset</v>
      </c>
      <c r="I22" t="str">
        <f>(RIGHT('[1](Paste)CSV_TB_Download'!I5168,LEN('[1](Paste)CSV_TB_Download'!I5168)-FIND("-",'[1](Paste)CSV_TB_Download'!I5168)))</f>
        <v xml:space="preserve"> Pooled Cash Fund</v>
      </c>
      <c r="J22" t="str">
        <f>IF(ISBLANK('[1](Paste)CSV_TB_Download'!AD5168),"",'[1](Paste)CSV_TB_Download'!AD5168)</f>
        <v>Cash Other Funding Sources</v>
      </c>
      <c r="K22" s="4">
        <f>'[1](Paste)CSV_TB_Download'!AH5168</f>
        <v>-8425000</v>
      </c>
    </row>
    <row r="23" spans="1:11" x14ac:dyDescent="0.25">
      <c r="A23">
        <v>110</v>
      </c>
      <c r="B23" t="str">
        <f>MID('[1](Paste)CSV_TB_Download'!I1971,8,3)</f>
        <v>110</v>
      </c>
      <c r="C23" t="str">
        <f>MID('[1](Paste)CSV_TB_Download'!M1971,14,2)</f>
        <v/>
      </c>
      <c r="D23" t="str">
        <f>MID('[1](Paste)CSV_TB_Download'!O1971,12,3)</f>
        <v/>
      </c>
      <c r="E23" t="str">
        <f>MID('[1](Paste)CSV_TB_Download'!Q1971,11,3)</f>
        <v/>
      </c>
      <c r="F23" t="str">
        <f>MID('[1](Paste)CSV_TB_Download'!S1971,15,4)</f>
        <v/>
      </c>
      <c r="G23" t="str">
        <f>'[1](Paste)CSV_TB_Download'!AA1971</f>
        <v>1100_999</v>
      </c>
      <c r="H23" t="str">
        <f t="shared" si="0"/>
        <v>Asset</v>
      </c>
      <c r="I23" t="str">
        <f>(RIGHT('[1](Paste)CSV_TB_Download'!I1971,LEN('[1](Paste)CSV_TB_Download'!I1971)-FIND("-",'[1](Paste)CSV_TB_Download'!I1971)))</f>
        <v xml:space="preserve"> GF Dedicated Funding</v>
      </c>
      <c r="J23" t="str">
        <f>IF(ISBLANK('[1](Paste)CSV_TB_Download'!AD1971),"",'[1](Paste)CSV_TB_Download'!AD1971)</f>
        <v>Cash Balance</v>
      </c>
      <c r="K23" s="4">
        <f>'[1](Paste)CSV_TB_Download'!AH1971</f>
        <v>71169.14</v>
      </c>
    </row>
    <row r="24" spans="1:11" x14ac:dyDescent="0.25">
      <c r="A24">
        <v>110</v>
      </c>
      <c r="B24" t="str">
        <f>MID('[1](Paste)CSV_TB_Download'!I5169,8,3)</f>
        <v>999</v>
      </c>
      <c r="C24" t="str">
        <f>MID('[1](Paste)CSV_TB_Download'!M5169,14,2)</f>
        <v/>
      </c>
      <c r="D24" t="str">
        <f>MID('[1](Paste)CSV_TB_Download'!O5169,12,3)</f>
        <v/>
      </c>
      <c r="E24" t="str">
        <f>MID('[1](Paste)CSV_TB_Download'!Q5169,11,3)</f>
        <v/>
      </c>
      <c r="F24" t="str">
        <f>MID('[1](Paste)CSV_TB_Download'!S5169,15,4)</f>
        <v/>
      </c>
      <c r="G24" t="str">
        <f>'[1](Paste)CSV_TB_Download'!AA5169</f>
        <v>1100_110</v>
      </c>
      <c r="H24" t="str">
        <f t="shared" si="0"/>
        <v>Asset</v>
      </c>
      <c r="I24" t="str">
        <f>(RIGHT('[1](Paste)CSV_TB_Download'!I5169,LEN('[1](Paste)CSV_TB_Download'!I5169)-FIND("-",'[1](Paste)CSV_TB_Download'!I5169)))</f>
        <v xml:space="preserve"> Pooled Cash Fund</v>
      </c>
      <c r="J24" t="str">
        <f>IF(ISBLANK('[1](Paste)CSV_TB_Download'!AD5169),"",'[1](Paste)CSV_TB_Download'!AD5169)</f>
        <v>Cash Dedicated Funding</v>
      </c>
      <c r="K24" s="4">
        <f>'[1](Paste)CSV_TB_Download'!AH5169</f>
        <v>-71169.14</v>
      </c>
    </row>
    <row r="25" spans="1:11" x14ac:dyDescent="0.25">
      <c r="A25">
        <v>125</v>
      </c>
      <c r="B25" t="str">
        <f>MID('[1](Paste)CSV_TB_Download'!I1976,8,3)</f>
        <v>125</v>
      </c>
      <c r="C25" t="str">
        <f>MID('[1](Paste)CSV_TB_Download'!M1976,14,2)</f>
        <v/>
      </c>
      <c r="D25" t="str">
        <f>MID('[1](Paste)CSV_TB_Download'!O1976,12,3)</f>
        <v/>
      </c>
      <c r="E25" t="str">
        <f>MID('[1](Paste)CSV_TB_Download'!Q1976,11,3)</f>
        <v/>
      </c>
      <c r="F25" t="str">
        <f>MID('[1](Paste)CSV_TB_Download'!S1976,15,4)</f>
        <v/>
      </c>
      <c r="G25" t="str">
        <f>'[1](Paste)CSV_TB_Download'!AA1976</f>
        <v>1000_126</v>
      </c>
      <c r="H25" t="str">
        <f t="shared" si="0"/>
        <v>Asset</v>
      </c>
      <c r="I25" t="str">
        <f>(RIGHT('[1](Paste)CSV_TB_Download'!I1976,LEN('[1](Paste)CSV_TB_Download'!I1976)-FIND("-",'[1](Paste)CSV_TB_Download'!I1976)))</f>
        <v xml:space="preserve"> Retirement</v>
      </c>
      <c r="J25" t="str">
        <f>IF(ISBLANK('[1](Paste)CSV_TB_Download'!AD1976),"",'[1](Paste)CSV_TB_Download'!AD1976)</f>
        <v>Bank Account  Retirement Deposits - Keybank</v>
      </c>
      <c r="K25" s="4">
        <f>'[1](Paste)CSV_TB_Download'!AH1976</f>
        <v>5000</v>
      </c>
    </row>
    <row r="26" spans="1:11" x14ac:dyDescent="0.25">
      <c r="A26">
        <v>125</v>
      </c>
      <c r="B26" t="str">
        <f>MID('[1](Paste)CSV_TB_Download'!I1977,8,3)</f>
        <v>125</v>
      </c>
      <c r="C26" t="str">
        <f>MID('[1](Paste)CSV_TB_Download'!M1977,14,2)</f>
        <v/>
      </c>
      <c r="D26" t="str">
        <f>MID('[1](Paste)CSV_TB_Download'!O1977,12,3)</f>
        <v/>
      </c>
      <c r="E26" t="str">
        <f>MID('[1](Paste)CSV_TB_Download'!Q1977,11,3)</f>
        <v/>
      </c>
      <c r="F26" t="str">
        <f>MID('[1](Paste)CSV_TB_Download'!S1977,15,4)</f>
        <v/>
      </c>
      <c r="G26" t="str">
        <f>'[1](Paste)CSV_TB_Download'!AA1977</f>
        <v>1100_999</v>
      </c>
      <c r="H26" t="str">
        <f t="shared" si="0"/>
        <v>Asset</v>
      </c>
      <c r="I26" t="str">
        <f>(RIGHT('[1](Paste)CSV_TB_Download'!I1977,LEN('[1](Paste)CSV_TB_Download'!I1977)-FIND("-",'[1](Paste)CSV_TB_Download'!I1977)))</f>
        <v xml:space="preserve"> Retirement</v>
      </c>
      <c r="J26" t="str">
        <f>IF(ISBLANK('[1](Paste)CSV_TB_Download'!AD1977),"",'[1](Paste)CSV_TB_Download'!AD1977)</f>
        <v>Cash Balance</v>
      </c>
      <c r="K26" s="4">
        <f>'[1](Paste)CSV_TB_Download'!AH1977</f>
        <v>-415438.5</v>
      </c>
    </row>
    <row r="27" spans="1:11" x14ac:dyDescent="0.25">
      <c r="A27">
        <v>125</v>
      </c>
      <c r="B27" t="str">
        <f>MID('[1](Paste)CSV_TB_Download'!I5170,8,3)</f>
        <v>999</v>
      </c>
      <c r="C27" t="str">
        <f>MID('[1](Paste)CSV_TB_Download'!M5170,14,2)</f>
        <v/>
      </c>
      <c r="D27" t="str">
        <f>MID('[1](Paste)CSV_TB_Download'!O5170,12,3)</f>
        <v/>
      </c>
      <c r="E27" t="str">
        <f>MID('[1](Paste)CSV_TB_Download'!Q5170,11,3)</f>
        <v/>
      </c>
      <c r="F27" t="str">
        <f>MID('[1](Paste)CSV_TB_Download'!S5170,15,4)</f>
        <v/>
      </c>
      <c r="G27" t="str">
        <f>'[1](Paste)CSV_TB_Download'!AA5170</f>
        <v>1100_125</v>
      </c>
      <c r="H27" t="str">
        <f t="shared" si="0"/>
        <v>Asset</v>
      </c>
      <c r="I27" t="str">
        <f>(RIGHT('[1](Paste)CSV_TB_Download'!I5170,LEN('[1](Paste)CSV_TB_Download'!I5170)-FIND("-",'[1](Paste)CSV_TB_Download'!I5170)))</f>
        <v xml:space="preserve"> Pooled Cash Fund</v>
      </c>
      <c r="J27" t="str">
        <f>IF(ISBLANK('[1](Paste)CSV_TB_Download'!AD5170),"",'[1](Paste)CSV_TB_Download'!AD5170)</f>
        <v>Cash Retirement Fund</v>
      </c>
      <c r="K27" s="4">
        <f>'[1](Paste)CSV_TB_Download'!AH5170</f>
        <v>415438.5</v>
      </c>
    </row>
    <row r="28" spans="1:11" x14ac:dyDescent="0.25">
      <c r="A28">
        <v>150</v>
      </c>
      <c r="B28" t="str">
        <f>MID('[1](Paste)CSV_TB_Download'!I2055,8,3)</f>
        <v>150</v>
      </c>
      <c r="C28" t="str">
        <f>MID('[1](Paste)CSV_TB_Download'!M2055,14,2)</f>
        <v/>
      </c>
      <c r="D28" t="str">
        <f>MID('[1](Paste)CSV_TB_Download'!O2055,12,3)</f>
        <v/>
      </c>
      <c r="E28" t="str">
        <f>MID('[1](Paste)CSV_TB_Download'!Q2055,11,3)</f>
        <v/>
      </c>
      <c r="F28" t="str">
        <f>MID('[1](Paste)CSV_TB_Download'!S2055,15,4)</f>
        <v/>
      </c>
      <c r="G28" t="str">
        <f>'[1](Paste)CSV_TB_Download'!AA2055</f>
        <v>1100_999</v>
      </c>
      <c r="H28" t="str">
        <f t="shared" si="0"/>
        <v>Asset</v>
      </c>
      <c r="I28" t="str">
        <f>(RIGHT('[1](Paste)CSV_TB_Download'!I2055,LEN('[1](Paste)CSV_TB_Download'!I2055)-FIND("-",'[1](Paste)CSV_TB_Download'!I2055)))</f>
        <v xml:space="preserve"> Self Insurance</v>
      </c>
      <c r="J28" t="str">
        <f>IF(ISBLANK('[1](Paste)CSV_TB_Download'!AD2055),"",'[1](Paste)CSV_TB_Download'!AD2055)</f>
        <v>Cash Balance</v>
      </c>
      <c r="K28" s="4">
        <f>'[1](Paste)CSV_TB_Download'!AH2055</f>
        <v>-2261017.2599999998</v>
      </c>
    </row>
    <row r="29" spans="1:11" x14ac:dyDescent="0.25">
      <c r="A29">
        <v>150</v>
      </c>
      <c r="B29" t="str">
        <f>MID('[1](Paste)CSV_TB_Download'!I5171,8,3)</f>
        <v>999</v>
      </c>
      <c r="C29" t="str">
        <f>MID('[1](Paste)CSV_TB_Download'!M5171,14,2)</f>
        <v/>
      </c>
      <c r="D29" t="str">
        <f>MID('[1](Paste)CSV_TB_Download'!O5171,12,3)</f>
        <v/>
      </c>
      <c r="E29" t="str">
        <f>MID('[1](Paste)CSV_TB_Download'!Q5171,11,3)</f>
        <v/>
      </c>
      <c r="F29" t="str">
        <f>MID('[1](Paste)CSV_TB_Download'!S5171,15,4)</f>
        <v/>
      </c>
      <c r="G29" t="str">
        <f>'[1](Paste)CSV_TB_Download'!AA5171</f>
        <v>1100_150</v>
      </c>
      <c r="H29" t="str">
        <f t="shared" si="0"/>
        <v>Asset</v>
      </c>
      <c r="I29" t="str">
        <f>(RIGHT('[1](Paste)CSV_TB_Download'!I5171,LEN('[1](Paste)CSV_TB_Download'!I5171)-FIND("-",'[1](Paste)CSV_TB_Download'!I5171)))</f>
        <v xml:space="preserve"> Pooled Cash Fund</v>
      </c>
      <c r="J29" t="str">
        <f>IF(ISBLANK('[1](Paste)CSV_TB_Download'!AD5171),"",'[1](Paste)CSV_TB_Download'!AD5171)</f>
        <v>Cash Self Insurance Fund</v>
      </c>
      <c r="K29" s="4">
        <f>'[1](Paste)CSV_TB_Download'!AH5171</f>
        <v>2261017.2599999998</v>
      </c>
    </row>
    <row r="30" spans="1:11" x14ac:dyDescent="0.25">
      <c r="A30">
        <v>175</v>
      </c>
      <c r="B30" t="str">
        <f>MID('[1](Paste)CSV_TB_Download'!I2091,8,3)</f>
        <v>175</v>
      </c>
      <c r="C30" t="str">
        <f>MID('[1](Paste)CSV_TB_Download'!M2091,14,2)</f>
        <v/>
      </c>
      <c r="D30" t="str">
        <f>MID('[1](Paste)CSV_TB_Download'!O2091,12,3)</f>
        <v/>
      </c>
      <c r="E30" t="str">
        <f>MID('[1](Paste)CSV_TB_Download'!Q2091,11,3)</f>
        <v/>
      </c>
      <c r="F30" t="str">
        <f>MID('[1](Paste)CSV_TB_Download'!S2091,15,4)</f>
        <v/>
      </c>
      <c r="G30" t="str">
        <f>'[1](Paste)CSV_TB_Download'!AA2091</f>
        <v>1100_999</v>
      </c>
      <c r="H30" t="str">
        <f t="shared" si="0"/>
        <v>Asset</v>
      </c>
      <c r="I30" t="str">
        <f>(RIGHT('[1](Paste)CSV_TB_Download'!I2091,LEN('[1](Paste)CSV_TB_Download'!I2091)-FIND("-",'[1](Paste)CSV_TB_Download'!I2091)))</f>
        <v xml:space="preserve"> Liability Ins. &amp; Workers Comp.</v>
      </c>
      <c r="J30" t="str">
        <f>IF(ISBLANK('[1](Paste)CSV_TB_Download'!AD2091),"",'[1](Paste)CSV_TB_Download'!AD2091)</f>
        <v>Cash Balance</v>
      </c>
      <c r="K30" s="4">
        <f>'[1](Paste)CSV_TB_Download'!AH2091</f>
        <v>-1244820.8600000001</v>
      </c>
    </row>
    <row r="31" spans="1:11" x14ac:dyDescent="0.25">
      <c r="A31">
        <v>175</v>
      </c>
      <c r="B31" t="str">
        <f>MID('[1](Paste)CSV_TB_Download'!I5172,8,3)</f>
        <v>999</v>
      </c>
      <c r="C31" t="str">
        <f>MID('[1](Paste)CSV_TB_Download'!M5172,14,2)</f>
        <v/>
      </c>
      <c r="D31" t="str">
        <f>MID('[1](Paste)CSV_TB_Download'!O5172,12,3)</f>
        <v/>
      </c>
      <c r="E31" t="str">
        <f>MID('[1](Paste)CSV_TB_Download'!Q5172,11,3)</f>
        <v/>
      </c>
      <c r="F31" t="str">
        <f>MID('[1](Paste)CSV_TB_Download'!S5172,15,4)</f>
        <v/>
      </c>
      <c r="G31" t="str">
        <f>'[1](Paste)CSV_TB_Download'!AA5172</f>
        <v>1100_175</v>
      </c>
      <c r="H31" t="str">
        <f t="shared" si="0"/>
        <v>Asset</v>
      </c>
      <c r="I31" t="str">
        <f>(RIGHT('[1](Paste)CSV_TB_Download'!I5172,LEN('[1](Paste)CSV_TB_Download'!I5172)-FIND("-",'[1](Paste)CSV_TB_Download'!I5172)))</f>
        <v xml:space="preserve"> Pooled Cash Fund</v>
      </c>
      <c r="J31" t="str">
        <f>IF(ISBLANK('[1](Paste)CSV_TB_Download'!AD5172),"",'[1](Paste)CSV_TB_Download'!AD5172)</f>
        <v>Cash Liability Insurance Fund</v>
      </c>
      <c r="K31" s="4">
        <f>'[1](Paste)CSV_TB_Download'!AH5172</f>
        <v>1244820.8600000001</v>
      </c>
    </row>
    <row r="32" spans="1:11" s="47" customFormat="1" x14ac:dyDescent="0.25">
      <c r="A32" s="47">
        <v>190</v>
      </c>
      <c r="B32" s="47" t="str">
        <f>MID('[1](Paste)CSV_TB_Download'!I2124,8,3)</f>
        <v>190</v>
      </c>
      <c r="C32" s="47" t="str">
        <f>MID('[1](Paste)CSV_TB_Download'!M2124,14,2)</f>
        <v/>
      </c>
      <c r="D32" s="47" t="str">
        <f>MID('[1](Paste)CSV_TB_Download'!O2124,12,3)</f>
        <v/>
      </c>
      <c r="E32" s="47" t="str">
        <f>MID('[1](Paste)CSV_TB_Download'!Q2124,11,3)</f>
        <v/>
      </c>
      <c r="F32" s="47" t="str">
        <f>MID('[1](Paste)CSV_TB_Download'!S2124,15,4)</f>
        <v/>
      </c>
      <c r="G32" s="47" t="str">
        <f>'[1](Paste)CSV_TB_Download'!AA2124</f>
        <v>1000_150</v>
      </c>
      <c r="H32" s="47" t="str">
        <f t="shared" si="0"/>
        <v>Asset</v>
      </c>
      <c r="I32" s="47" t="str">
        <f>(RIGHT('[1](Paste)CSV_TB_Download'!I2124,LEN('[1](Paste)CSV_TB_Download'!I2124)-FIND("-",'[1](Paste)CSV_TB_Download'!I2124)))</f>
        <v xml:space="preserve"> School</v>
      </c>
      <c r="J32" s="47" t="str">
        <f>IF(ISBLANK('[1](Paste)CSV_TB_Download'!AD2124),"",'[1](Paste)CSV_TB_Download'!AD2124)</f>
        <v>Bank Account  School  Contra Cash</v>
      </c>
      <c r="K32" s="48">
        <f>'[1](Paste)CSV_TB_Download'!AH2124</f>
        <v>1396602.84</v>
      </c>
    </row>
    <row r="33" spans="1:12" x14ac:dyDescent="0.25">
      <c r="A33">
        <v>190</v>
      </c>
      <c r="B33" t="str">
        <f>MID('[1](Paste)CSV_TB_Download'!I2125,8,3)</f>
        <v>190</v>
      </c>
      <c r="C33" t="str">
        <f>MID('[1](Paste)CSV_TB_Download'!M2125,14,2)</f>
        <v/>
      </c>
      <c r="D33" t="str">
        <f>MID('[1](Paste)CSV_TB_Download'!O2125,12,3)</f>
        <v/>
      </c>
      <c r="E33" t="str">
        <f>MID('[1](Paste)CSV_TB_Download'!Q2125,11,3)</f>
        <v/>
      </c>
      <c r="F33" t="str">
        <f>MID('[1](Paste)CSV_TB_Download'!S2125,15,4)</f>
        <v/>
      </c>
      <c r="G33" t="str">
        <f>'[1](Paste)CSV_TB_Download'!AA2125</f>
        <v>1050_455</v>
      </c>
      <c r="H33" t="str">
        <f t="shared" si="0"/>
        <v>Asset</v>
      </c>
      <c r="I33" t="str">
        <f>(RIGHT('[1](Paste)CSV_TB_Download'!I2125,LEN('[1](Paste)CSV_TB_Download'!I2125)-FIND("-",'[1](Paste)CSV_TB_Download'!I2125)))</f>
        <v xml:space="preserve"> School</v>
      </c>
      <c r="J33" t="str">
        <f>IF(ISBLANK('[1](Paste)CSV_TB_Download'!AD2125),"",'[1](Paste)CSV_TB_Download'!AD2125)</f>
        <v>Cash Restricted  School 2010 Bond Sinking Fund</v>
      </c>
      <c r="K33" s="4">
        <f>'[1](Paste)CSV_TB_Download'!AH2125</f>
        <v>1485895.96</v>
      </c>
    </row>
    <row r="34" spans="1:12" x14ac:dyDescent="0.25">
      <c r="A34">
        <v>190</v>
      </c>
      <c r="B34" t="str">
        <f>MID('[1](Paste)CSV_TB_Download'!I2126,8,3)</f>
        <v>190</v>
      </c>
      <c r="C34" t="str">
        <f>MID('[1](Paste)CSV_TB_Download'!M2126,14,2)</f>
        <v/>
      </c>
      <c r="D34" t="str">
        <f>MID('[1](Paste)CSV_TB_Download'!O2126,12,3)</f>
        <v/>
      </c>
      <c r="E34" t="str">
        <f>MID('[1](Paste)CSV_TB_Download'!Q2126,11,3)</f>
        <v/>
      </c>
      <c r="F34" t="str">
        <f>MID('[1](Paste)CSV_TB_Download'!S2126,15,4)</f>
        <v/>
      </c>
      <c r="G34" t="str">
        <f>'[1](Paste)CSV_TB_Download'!AA2126</f>
        <v>1050_460</v>
      </c>
      <c r="H34" t="str">
        <f t="shared" si="0"/>
        <v>Asset</v>
      </c>
      <c r="I34" t="str">
        <f>(RIGHT('[1](Paste)CSV_TB_Download'!I2126,LEN('[1](Paste)CSV_TB_Download'!I2126)-FIND("-",'[1](Paste)CSV_TB_Download'!I2126)))</f>
        <v xml:space="preserve"> School</v>
      </c>
      <c r="J34" t="str">
        <f>IF(ISBLANK('[1](Paste)CSV_TB_Download'!AD2126),"",'[1](Paste)CSV_TB_Download'!AD2126)</f>
        <v>Cash Restricted  School 2010 Bond Contra</v>
      </c>
      <c r="K34" s="4">
        <f>'[1](Paste)CSV_TB_Download'!AH2126</f>
        <v>-1485895.96</v>
      </c>
    </row>
    <row r="35" spans="1:12" s="47" customFormat="1" x14ac:dyDescent="0.25">
      <c r="A35" s="47">
        <v>190</v>
      </c>
      <c r="B35" s="47" t="str">
        <f>MID('[1](Paste)CSV_TB_Download'!I2127,8,3)</f>
        <v>190</v>
      </c>
      <c r="C35" s="47" t="str">
        <f>MID('[1](Paste)CSV_TB_Download'!M2127,14,2)</f>
        <v/>
      </c>
      <c r="D35" s="47" t="str">
        <f>MID('[1](Paste)CSV_TB_Download'!O2127,12,3)</f>
        <v/>
      </c>
      <c r="E35" s="47" t="str">
        <f>MID('[1](Paste)CSV_TB_Download'!Q2127,11,3)</f>
        <v/>
      </c>
      <c r="F35" s="47" t="str">
        <f>MID('[1](Paste)CSV_TB_Download'!S2127,15,4)</f>
        <v/>
      </c>
      <c r="G35" s="47" t="str">
        <f>'[1](Paste)CSV_TB_Download'!AA2127</f>
        <v>1100_999</v>
      </c>
      <c r="H35" s="47" t="str">
        <f t="shared" si="0"/>
        <v>Asset</v>
      </c>
      <c r="I35" s="47" t="str">
        <f>(RIGHT('[1](Paste)CSV_TB_Download'!I2127,LEN('[1](Paste)CSV_TB_Download'!I2127)-FIND("-",'[1](Paste)CSV_TB_Download'!I2127)))</f>
        <v xml:space="preserve"> School</v>
      </c>
      <c r="J35" s="47" t="str">
        <f>IF(ISBLANK('[1](Paste)CSV_TB_Download'!AD2127),"",'[1](Paste)CSV_TB_Download'!AD2127)</f>
        <v>Cash Balance</v>
      </c>
      <c r="K35" s="48">
        <f>'[1](Paste)CSV_TB_Download'!AH2127</f>
        <v>-1396602.84</v>
      </c>
    </row>
    <row r="36" spans="1:12" s="47" customFormat="1" x14ac:dyDescent="0.25">
      <c r="A36" s="47">
        <v>190</v>
      </c>
      <c r="B36" s="47" t="str">
        <f>MID('[1](Paste)CSV_TB_Download'!I5173,8,3)</f>
        <v>999</v>
      </c>
      <c r="C36" s="47" t="str">
        <f>MID('[1](Paste)CSV_TB_Download'!M5173,14,2)</f>
        <v/>
      </c>
      <c r="D36" s="47" t="str">
        <f>MID('[1](Paste)CSV_TB_Download'!O5173,12,3)</f>
        <v/>
      </c>
      <c r="E36" s="47" t="str">
        <f>MID('[1](Paste)CSV_TB_Download'!Q5173,11,3)</f>
        <v/>
      </c>
      <c r="F36" s="47" t="str">
        <f>MID('[1](Paste)CSV_TB_Download'!S5173,15,4)</f>
        <v/>
      </c>
      <c r="G36" s="47" t="str">
        <f>'[1](Paste)CSV_TB_Download'!AA5173</f>
        <v>1100_190</v>
      </c>
      <c r="H36" s="47" t="str">
        <f t="shared" si="0"/>
        <v>Asset</v>
      </c>
      <c r="I36" s="47" t="str">
        <f>(RIGHT('[1](Paste)CSV_TB_Download'!I5173,LEN('[1](Paste)CSV_TB_Download'!I5173)-FIND("-",'[1](Paste)CSV_TB_Download'!I5173)))</f>
        <v xml:space="preserve"> Pooled Cash Fund</v>
      </c>
      <c r="J36" s="47" t="str">
        <f>IF(ISBLANK('[1](Paste)CSV_TB_Download'!AD5173),"",'[1](Paste)CSV_TB_Download'!AD5173)</f>
        <v>Cash School Fund</v>
      </c>
      <c r="K36" s="48">
        <f>'[1](Paste)CSV_TB_Download'!AH5173</f>
        <v>1396602.84</v>
      </c>
    </row>
    <row r="37" spans="1:12" x14ac:dyDescent="0.25">
      <c r="A37">
        <v>201</v>
      </c>
      <c r="B37" t="str">
        <f>MID('[1](Paste)CSV_TB_Download'!I2129,8,3)</f>
        <v>201</v>
      </c>
      <c r="C37" t="str">
        <f>MID('[1](Paste)CSV_TB_Download'!M2129,14,2)</f>
        <v/>
      </c>
      <c r="D37" t="str">
        <f>MID('[1](Paste)CSV_TB_Download'!O2129,12,3)</f>
        <v/>
      </c>
      <c r="E37" t="str">
        <f>MID('[1](Paste)CSV_TB_Download'!Q2129,11,3)</f>
        <v/>
      </c>
      <c r="F37" t="str">
        <f>MID('[1](Paste)CSV_TB_Download'!S2129,15,4)</f>
        <v/>
      </c>
      <c r="G37" t="str">
        <f>'[1](Paste)CSV_TB_Download'!AA2129</f>
        <v>1050_201</v>
      </c>
      <c r="H37" t="str">
        <f t="shared" si="0"/>
        <v>Asset</v>
      </c>
      <c r="I37" t="str">
        <f>(RIGHT('[1](Paste)CSV_TB_Download'!I2129,LEN('[1](Paste)CSV_TB_Download'!I2129)-FIND("-",'[1](Paste)CSV_TB_Download'!I2129)))</f>
        <v xml:space="preserve"> Impact Fees</v>
      </c>
      <c r="J37" t="str">
        <f>IF(ISBLANK('[1](Paste)CSV_TB_Download'!AD2129),"",'[1](Paste)CSV_TB_Download'!AD2129)</f>
        <v>Cash Restricted  Impact Fees - Keybank</v>
      </c>
      <c r="K37" s="4">
        <f>'[1](Paste)CSV_TB_Download'!AH2129</f>
        <v>678411.82</v>
      </c>
    </row>
    <row r="38" spans="1:12" x14ac:dyDescent="0.25">
      <c r="A38">
        <v>201</v>
      </c>
      <c r="B38" t="str">
        <f>MID('[1](Paste)CSV_TB_Download'!I2130,8,3)</f>
        <v>201</v>
      </c>
      <c r="C38" t="str">
        <f>MID('[1](Paste)CSV_TB_Download'!M2130,14,2)</f>
        <v/>
      </c>
      <c r="D38" t="str">
        <f>MID('[1](Paste)CSV_TB_Download'!O2130,12,3)</f>
        <v/>
      </c>
      <c r="E38" t="str">
        <f>MID('[1](Paste)CSV_TB_Download'!Q2130,11,3)</f>
        <v/>
      </c>
      <c r="F38" t="str">
        <f>MID('[1](Paste)CSV_TB_Download'!S2130,15,4)</f>
        <v/>
      </c>
      <c r="G38" t="str">
        <f>'[1](Paste)CSV_TB_Download'!AA2130</f>
        <v>1100_999</v>
      </c>
      <c r="H38" t="str">
        <f t="shared" si="0"/>
        <v>Asset</v>
      </c>
      <c r="I38" t="str">
        <f>(RIGHT('[1](Paste)CSV_TB_Download'!I2130,LEN('[1](Paste)CSV_TB_Download'!I2130)-FIND("-",'[1](Paste)CSV_TB_Download'!I2130)))</f>
        <v xml:space="preserve"> Impact Fees</v>
      </c>
      <c r="J38" t="str">
        <f>IF(ISBLANK('[1](Paste)CSV_TB_Download'!AD2130),"",'[1](Paste)CSV_TB_Download'!AD2130)</f>
        <v>Cash Balance</v>
      </c>
      <c r="K38" s="4">
        <f>'[1](Paste)CSV_TB_Download'!AH2130</f>
        <v>-26670.14</v>
      </c>
    </row>
    <row r="39" spans="1:12" x14ac:dyDescent="0.25">
      <c r="A39">
        <v>201</v>
      </c>
      <c r="B39" t="str">
        <f>MID('[1](Paste)CSV_TB_Download'!I5174,8,3)</f>
        <v>999</v>
      </c>
      <c r="C39" t="str">
        <f>MID('[1](Paste)CSV_TB_Download'!M5174,14,2)</f>
        <v/>
      </c>
      <c r="D39" t="str">
        <f>MID('[1](Paste)CSV_TB_Download'!O5174,12,3)</f>
        <v/>
      </c>
      <c r="E39" t="str">
        <f>MID('[1](Paste)CSV_TB_Download'!Q5174,11,3)</f>
        <v/>
      </c>
      <c r="F39" t="str">
        <f>MID('[1](Paste)CSV_TB_Download'!S5174,15,4)</f>
        <v/>
      </c>
      <c r="G39" t="str">
        <f>'[1](Paste)CSV_TB_Download'!AA5174</f>
        <v>1100_201</v>
      </c>
      <c r="H39" t="str">
        <f t="shared" si="0"/>
        <v>Asset</v>
      </c>
      <c r="I39" t="str">
        <f>(RIGHT('[1](Paste)CSV_TB_Download'!I5174,LEN('[1](Paste)CSV_TB_Download'!I5174)-FIND("-",'[1](Paste)CSV_TB_Download'!I5174)))</f>
        <v xml:space="preserve"> Pooled Cash Fund</v>
      </c>
      <c r="J39" t="str">
        <f>IF(ISBLANK('[1](Paste)CSV_TB_Download'!AD5174),"",'[1](Paste)CSV_TB_Download'!AD5174)</f>
        <v>Cash Impact Fees</v>
      </c>
      <c r="K39" s="4">
        <f>'[1](Paste)CSV_TB_Download'!AH5174</f>
        <v>26670.14</v>
      </c>
    </row>
    <row r="40" spans="1:12" s="47" customFormat="1" x14ac:dyDescent="0.25">
      <c r="A40" s="47">
        <v>230</v>
      </c>
      <c r="B40" s="47" t="str">
        <f>MID('[1](Paste)CSV_TB_Download'!I2160,8,3)</f>
        <v>230</v>
      </c>
      <c r="C40" s="47" t="str">
        <f>MID('[1](Paste)CSV_TB_Download'!M2160,14,2)</f>
        <v/>
      </c>
      <c r="D40" s="47" t="str">
        <f>MID('[1](Paste)CSV_TB_Download'!O2160,12,3)</f>
        <v/>
      </c>
      <c r="E40" s="47" t="str">
        <f>MID('[1](Paste)CSV_TB_Download'!Q2160,11,3)</f>
        <v/>
      </c>
      <c r="F40" s="47" t="str">
        <f>MID('[1](Paste)CSV_TB_Download'!S2160,15,4)</f>
        <v/>
      </c>
      <c r="G40" s="47" t="str">
        <f>'[1](Paste)CSV_TB_Download'!AA2160</f>
        <v>1100_999</v>
      </c>
      <c r="H40" s="47" t="str">
        <f t="shared" si="0"/>
        <v>Asset</v>
      </c>
      <c r="I40" s="47" t="str">
        <f>(RIGHT('[1](Paste)CSV_TB_Download'!I2160,LEN('[1](Paste)CSV_TB_Download'!I2160)-FIND("-",'[1](Paste)CSV_TB_Download'!I2160)))</f>
        <v xml:space="preserve"> Church Street Marketplace</v>
      </c>
      <c r="J40" s="47" t="str">
        <f>IF(ISBLANK('[1](Paste)CSV_TB_Download'!AD2160),"",'[1](Paste)CSV_TB_Download'!AD2160)</f>
        <v>Cash Balance</v>
      </c>
      <c r="K40" s="48">
        <f>'[1](Paste)CSV_TB_Download'!AH2160</f>
        <v>-79461.759999999995</v>
      </c>
    </row>
    <row r="41" spans="1:12" s="47" customFormat="1" x14ac:dyDescent="0.25">
      <c r="A41" s="47">
        <v>230</v>
      </c>
      <c r="B41" s="47" t="str">
        <f>MID('[1](Paste)CSV_TB_Download'!I5175,8,3)</f>
        <v>999</v>
      </c>
      <c r="C41" s="47" t="str">
        <f>MID('[1](Paste)CSV_TB_Download'!M5175,14,2)</f>
        <v/>
      </c>
      <c r="D41" s="47" t="str">
        <f>MID('[1](Paste)CSV_TB_Download'!O5175,12,3)</f>
        <v/>
      </c>
      <c r="E41" s="47" t="str">
        <f>MID('[1](Paste)CSV_TB_Download'!Q5175,11,3)</f>
        <v/>
      </c>
      <c r="F41" s="47" t="str">
        <f>MID('[1](Paste)CSV_TB_Download'!S5175,15,4)</f>
        <v/>
      </c>
      <c r="G41" s="47" t="str">
        <f>'[1](Paste)CSV_TB_Download'!AA5175</f>
        <v>1100_230</v>
      </c>
      <c r="H41" s="47" t="str">
        <f t="shared" si="0"/>
        <v>Asset</v>
      </c>
      <c r="I41" s="47" t="str">
        <f>(RIGHT('[1](Paste)CSV_TB_Download'!I5175,LEN('[1](Paste)CSV_TB_Download'!I5175)-FIND("-",'[1](Paste)CSV_TB_Download'!I5175)))</f>
        <v xml:space="preserve"> Pooled Cash Fund</v>
      </c>
      <c r="J41" s="47" t="str">
        <f>IF(ISBLANK('[1](Paste)CSV_TB_Download'!AD5175),"",'[1](Paste)CSV_TB_Download'!AD5175)</f>
        <v>Cash Church Street Marketplace Fund</v>
      </c>
      <c r="K41" s="48">
        <f>'[1](Paste)CSV_TB_Download'!AH5175</f>
        <v>79461.759999999995</v>
      </c>
    </row>
    <row r="42" spans="1:12" x14ac:dyDescent="0.25">
      <c r="A42">
        <v>235</v>
      </c>
      <c r="B42" t="str">
        <f>MID('[1](Paste)CSV_TB_Download'!I2268,8,3)</f>
        <v>235</v>
      </c>
      <c r="C42" t="str">
        <f>MID('[1](Paste)CSV_TB_Download'!M2268,14,2)</f>
        <v/>
      </c>
      <c r="D42" t="str">
        <f>MID('[1](Paste)CSV_TB_Download'!O2268,12,3)</f>
        <v/>
      </c>
      <c r="E42" t="str">
        <f>MID('[1](Paste)CSV_TB_Download'!Q2268,11,3)</f>
        <v/>
      </c>
      <c r="F42" t="str">
        <f>MID('[1](Paste)CSV_TB_Download'!S2268,15,4)</f>
        <v/>
      </c>
      <c r="G42" t="str">
        <f>'[1](Paste)CSV_TB_Download'!AA2268</f>
        <v>1000_235</v>
      </c>
      <c r="H42" t="str">
        <f t="shared" si="0"/>
        <v>Asset</v>
      </c>
      <c r="I42" t="str">
        <f>(RIGHT('[1](Paste)CSV_TB_Download'!I2268,LEN('[1](Paste)CSV_TB_Download'!I2268)-FIND("-",'[1](Paste)CSV_TB_Download'!I2268)))</f>
        <v xml:space="preserve"> Tax Increment Financing (TIF)</v>
      </c>
      <c r="J42" t="str">
        <f>IF(ISBLANK('[1](Paste)CSV_TB_Download'!AD2268),"",'[1](Paste)CSV_TB_Download'!AD2268)</f>
        <v>Bank Account  TIF - Depository</v>
      </c>
      <c r="K42" s="4">
        <f>'[1](Paste)CSV_TB_Download'!AH2268</f>
        <v>1113753</v>
      </c>
    </row>
    <row r="43" spans="1:12" x14ac:dyDescent="0.25">
      <c r="A43">
        <v>235</v>
      </c>
      <c r="B43" t="str">
        <f>MID('[1](Paste)CSV_TB_Download'!I2269,8,3)</f>
        <v>235</v>
      </c>
      <c r="C43" t="str">
        <f>MID('[1](Paste)CSV_TB_Download'!M2269,14,2)</f>
        <v/>
      </c>
      <c r="D43" t="str">
        <f>MID('[1](Paste)CSV_TB_Download'!O2269,12,3)</f>
        <v/>
      </c>
      <c r="E43" t="str">
        <f>MID('[1](Paste)CSV_TB_Download'!Q2269,11,3)</f>
        <v/>
      </c>
      <c r="F43" t="str">
        <f>MID('[1](Paste)CSV_TB_Download'!S2269,15,4)</f>
        <v/>
      </c>
      <c r="G43" t="str">
        <f>'[1](Paste)CSV_TB_Download'!AA2269</f>
        <v>1100_999</v>
      </c>
      <c r="H43" t="str">
        <f t="shared" si="0"/>
        <v>Asset</v>
      </c>
      <c r="I43" t="str">
        <f>(RIGHT('[1](Paste)CSV_TB_Download'!I2269,LEN('[1](Paste)CSV_TB_Download'!I2269)-FIND("-",'[1](Paste)CSV_TB_Download'!I2269)))</f>
        <v xml:space="preserve"> Tax Increment Financing (TIF)</v>
      </c>
      <c r="J43" t="str">
        <f>IF(ISBLANK('[1](Paste)CSV_TB_Download'!AD2269),"",'[1](Paste)CSV_TB_Download'!AD2269)</f>
        <v>Cash Balance</v>
      </c>
      <c r="K43" s="4">
        <f>'[1](Paste)CSV_TB_Download'!AH2269</f>
        <v>-0.23</v>
      </c>
    </row>
    <row r="44" spans="1:12" x14ac:dyDescent="0.25">
      <c r="A44">
        <v>235</v>
      </c>
      <c r="B44" t="str">
        <f>MID('[1](Paste)CSV_TB_Download'!I5176,8,3)</f>
        <v>999</v>
      </c>
      <c r="C44" t="str">
        <f>MID('[1](Paste)CSV_TB_Download'!M5176,14,2)</f>
        <v/>
      </c>
      <c r="D44" t="str">
        <f>MID('[1](Paste)CSV_TB_Download'!O5176,12,3)</f>
        <v/>
      </c>
      <c r="E44" t="str">
        <f>MID('[1](Paste)CSV_TB_Download'!Q5176,11,3)</f>
        <v/>
      </c>
      <c r="F44" t="str">
        <f>MID('[1](Paste)CSV_TB_Download'!S5176,15,4)</f>
        <v/>
      </c>
      <c r="G44" t="str">
        <f>'[1](Paste)CSV_TB_Download'!AA5176</f>
        <v>1100_235</v>
      </c>
      <c r="H44" t="str">
        <f t="shared" si="0"/>
        <v>Asset</v>
      </c>
      <c r="I44" t="str">
        <f>(RIGHT('[1](Paste)CSV_TB_Download'!I5176,LEN('[1](Paste)CSV_TB_Download'!I5176)-FIND("-",'[1](Paste)CSV_TB_Download'!I5176)))</f>
        <v xml:space="preserve"> Pooled Cash Fund</v>
      </c>
      <c r="J44" t="str">
        <f>IF(ISBLANK('[1](Paste)CSV_TB_Download'!AD5176),"",'[1](Paste)CSV_TB_Download'!AD5176)</f>
        <v>Cash TIF</v>
      </c>
      <c r="K44" s="4">
        <f>'[1](Paste)CSV_TB_Download'!AH5176</f>
        <v>0.23</v>
      </c>
    </row>
    <row r="45" spans="1:12" x14ac:dyDescent="0.25">
      <c r="A45" s="47">
        <v>245</v>
      </c>
      <c r="B45" s="47" t="str">
        <f>MID('[1](Paste)CSV_TB_Download'!I2284,8,3)</f>
        <v>245</v>
      </c>
      <c r="C45" s="47" t="str">
        <f>MID('[1](Paste)CSV_TB_Download'!M2284,14,2)</f>
        <v/>
      </c>
      <c r="D45" s="47" t="str">
        <f>MID('[1](Paste)CSV_TB_Download'!O2284,12,3)</f>
        <v/>
      </c>
      <c r="E45" s="47" t="str">
        <f>MID('[1](Paste)CSV_TB_Download'!Q2284,11,3)</f>
        <v/>
      </c>
      <c r="F45" s="47" t="str">
        <f>MID('[1](Paste)CSV_TB_Download'!S2284,15,4)</f>
        <v/>
      </c>
      <c r="G45" s="47" t="str">
        <f>'[1](Paste)CSV_TB_Download'!AA2284</f>
        <v>1100_999</v>
      </c>
      <c r="H45" s="47" t="str">
        <f t="shared" si="0"/>
        <v>Asset</v>
      </c>
      <c r="I45" s="47" t="str">
        <f>(RIGHT('[1](Paste)CSV_TB_Download'!I2284,LEN('[1](Paste)CSV_TB_Download'!I2284)-FIND("-",'[1](Paste)CSV_TB_Download'!I2284)))</f>
        <v xml:space="preserve"> Stormwater</v>
      </c>
      <c r="J45" s="47" t="str">
        <f>IF(ISBLANK('[1](Paste)CSV_TB_Download'!AD2284),"",'[1](Paste)CSV_TB_Download'!AD2284)</f>
        <v>Cash Balance</v>
      </c>
      <c r="K45" s="48">
        <f>'[1](Paste)CSV_TB_Download'!AH2284</f>
        <v>387258.96</v>
      </c>
      <c r="L45" s="49">
        <f>K45</f>
        <v>387258.96</v>
      </c>
    </row>
    <row r="46" spans="1:12" x14ac:dyDescent="0.25">
      <c r="A46" s="47">
        <v>245</v>
      </c>
      <c r="B46" s="47" t="str">
        <f>MID('[1](Paste)CSV_TB_Download'!I5177,8,3)</f>
        <v>999</v>
      </c>
      <c r="C46" s="47" t="str">
        <f>MID('[1](Paste)CSV_TB_Download'!M5177,14,2)</f>
        <v/>
      </c>
      <c r="D46" s="47" t="str">
        <f>MID('[1](Paste)CSV_TB_Download'!O5177,12,3)</f>
        <v/>
      </c>
      <c r="E46" s="47" t="str">
        <f>MID('[1](Paste)CSV_TB_Download'!Q5177,11,3)</f>
        <v/>
      </c>
      <c r="F46" s="47" t="str">
        <f>MID('[1](Paste)CSV_TB_Download'!S5177,15,4)</f>
        <v/>
      </c>
      <c r="G46" s="47" t="str">
        <f>'[1](Paste)CSV_TB_Download'!AA5177</f>
        <v>1100_245</v>
      </c>
      <c r="H46" s="47" t="str">
        <f t="shared" si="0"/>
        <v>Asset</v>
      </c>
      <c r="I46" s="47" t="str">
        <f>(RIGHT('[1](Paste)CSV_TB_Download'!I5177,LEN('[1](Paste)CSV_TB_Download'!I5177)-FIND("-",'[1](Paste)CSV_TB_Download'!I5177)))</f>
        <v xml:space="preserve"> Pooled Cash Fund</v>
      </c>
      <c r="J46" s="47" t="str">
        <f>IF(ISBLANK('[1](Paste)CSV_TB_Download'!AD5177),"",'[1](Paste)CSV_TB_Download'!AD5177)</f>
        <v>Cash Stormwater Fund</v>
      </c>
      <c r="K46" s="48">
        <f>'[1](Paste)CSV_TB_Download'!AH5177</f>
        <v>-387258.96</v>
      </c>
      <c r="L46" s="50"/>
    </row>
    <row r="47" spans="1:12" x14ac:dyDescent="0.25">
      <c r="A47">
        <v>264</v>
      </c>
      <c r="B47" t="str">
        <f>MID('[1](Paste)CSV_TB_Download'!I2327,8,3)</f>
        <v>264</v>
      </c>
      <c r="C47" t="str">
        <f>MID('[1](Paste)CSV_TB_Download'!M2327,14,2)</f>
        <v/>
      </c>
      <c r="D47" t="str">
        <f>MID('[1](Paste)CSV_TB_Download'!O2327,12,3)</f>
        <v/>
      </c>
      <c r="E47" t="str">
        <f>MID('[1](Paste)CSV_TB_Download'!Q2327,11,3)</f>
        <v/>
      </c>
      <c r="F47" t="str">
        <f>MID('[1](Paste)CSV_TB_Download'!S2327,15,4)</f>
        <v/>
      </c>
      <c r="G47" t="str">
        <f>'[1](Paste)CSV_TB_Download'!AA2327</f>
        <v>1000_200</v>
      </c>
      <c r="H47" t="str">
        <f t="shared" si="0"/>
        <v>Asset</v>
      </c>
      <c r="I47" t="str">
        <f>(RIGHT('[1](Paste)CSV_TB_Download'!I2327,LEN('[1](Paste)CSV_TB_Download'!I2327)-FIND("-",'[1](Paste)CSV_TB_Download'!I2327)))</f>
        <v xml:space="preserve"> Traffic</v>
      </c>
      <c r="J47" t="str">
        <f>IF(ISBLANK('[1](Paste)CSV_TB_Download'!AD2327),"",'[1](Paste)CSV_TB_Download'!AD2327)</f>
        <v>Bank Account  Traffic TD Bank North</v>
      </c>
      <c r="K47" s="4">
        <f>'[1](Paste)CSV_TB_Download'!AH2327</f>
        <v>11502.96</v>
      </c>
      <c r="L47" s="50"/>
    </row>
    <row r="48" spans="1:12" x14ac:dyDescent="0.25">
      <c r="A48">
        <v>264</v>
      </c>
      <c r="B48" t="str">
        <f>MID('[1](Paste)CSV_TB_Download'!I2328,8,3)</f>
        <v>264</v>
      </c>
      <c r="C48" t="str">
        <f>MID('[1](Paste)CSV_TB_Download'!M2328,14,2)</f>
        <v/>
      </c>
      <c r="D48" t="str">
        <f>MID('[1](Paste)CSV_TB_Download'!O2328,12,3)</f>
        <v/>
      </c>
      <c r="E48" t="str">
        <f>MID('[1](Paste)CSV_TB_Download'!Q2328,11,3)</f>
        <v/>
      </c>
      <c r="F48" t="str">
        <f>MID('[1](Paste)CSV_TB_Download'!S2328,15,4)</f>
        <v/>
      </c>
      <c r="G48" t="str">
        <f>'[1](Paste)CSV_TB_Download'!AA2328</f>
        <v>1000_264</v>
      </c>
      <c r="H48" t="str">
        <f t="shared" si="0"/>
        <v>Asset</v>
      </c>
      <c r="I48" t="str">
        <f>(RIGHT('[1](Paste)CSV_TB_Download'!I2328,LEN('[1](Paste)CSV_TB_Download'!I2328)-FIND("-",'[1](Paste)CSV_TB_Download'!I2328)))</f>
        <v xml:space="preserve"> Traffic</v>
      </c>
      <c r="J48" t="str">
        <f>IF(ISBLANK('[1](Paste)CSV_TB_Download'!AD2328),"",'[1](Paste)CSV_TB_Download'!AD2328)</f>
        <v>Bank Account  Traffic Depository</v>
      </c>
      <c r="K48" s="4">
        <f>'[1](Paste)CSV_TB_Download'!AH2328</f>
        <v>7000</v>
      </c>
      <c r="L48" s="50"/>
    </row>
    <row r="49" spans="1:12" x14ac:dyDescent="0.25">
      <c r="A49">
        <v>264</v>
      </c>
      <c r="B49" t="str">
        <f>MID('[1](Paste)CSV_TB_Download'!I2329,8,3)</f>
        <v>264</v>
      </c>
      <c r="C49" t="str">
        <f>MID('[1](Paste)CSV_TB_Download'!M2329,14,2)</f>
        <v/>
      </c>
      <c r="D49" t="str">
        <f>MID('[1](Paste)CSV_TB_Download'!O2329,12,3)</f>
        <v/>
      </c>
      <c r="E49" t="str">
        <f>MID('[1](Paste)CSV_TB_Download'!Q2329,11,3)</f>
        <v/>
      </c>
      <c r="F49" t="str">
        <f>MID('[1](Paste)CSV_TB_Download'!S2329,15,4)</f>
        <v/>
      </c>
      <c r="G49" t="str">
        <f>'[1](Paste)CSV_TB_Download'!AA2329</f>
        <v>1000_265</v>
      </c>
      <c r="H49" t="str">
        <f t="shared" si="0"/>
        <v>Asset</v>
      </c>
      <c r="I49" t="str">
        <f>(RIGHT('[1](Paste)CSV_TB_Download'!I2329,LEN('[1](Paste)CSV_TB_Download'!I2329)-FIND("-",'[1](Paste)CSV_TB_Download'!I2329)))</f>
        <v xml:space="preserve"> Traffic</v>
      </c>
      <c r="J49" t="str">
        <f>IF(ISBLANK('[1](Paste)CSV_TB_Download'!AD2329),"",'[1](Paste)CSV_TB_Download'!AD2329)</f>
        <v>Bank Account  Traffic - Keybank ZBA</v>
      </c>
      <c r="K49" s="4">
        <f>'[1](Paste)CSV_TB_Download'!AH2329</f>
        <v>-1825</v>
      </c>
      <c r="L49" s="50"/>
    </row>
    <row r="50" spans="1:12" x14ac:dyDescent="0.25">
      <c r="A50">
        <v>264</v>
      </c>
      <c r="B50" t="str">
        <f>MID('[1](Paste)CSV_TB_Download'!I2331,8,3)</f>
        <v>264</v>
      </c>
      <c r="C50" t="str">
        <f>MID('[1](Paste)CSV_TB_Download'!M2331,14,2)</f>
        <v/>
      </c>
      <c r="D50" t="str">
        <f>MID('[1](Paste)CSV_TB_Download'!O2331,12,3)</f>
        <v/>
      </c>
      <c r="E50" t="str">
        <f>MID('[1](Paste)CSV_TB_Download'!Q2331,11,3)</f>
        <v/>
      </c>
      <c r="F50" t="str">
        <f>MID('[1](Paste)CSV_TB_Download'!S2331,15,4)</f>
        <v/>
      </c>
      <c r="G50" t="str">
        <f>'[1](Paste)CSV_TB_Download'!AA2331</f>
        <v>1100_999</v>
      </c>
      <c r="H50" t="str">
        <f t="shared" si="0"/>
        <v>Asset</v>
      </c>
      <c r="I50" t="str">
        <f>(RIGHT('[1](Paste)CSV_TB_Download'!I2331,LEN('[1](Paste)CSV_TB_Download'!I2331)-FIND("-",'[1](Paste)CSV_TB_Download'!I2331)))</f>
        <v xml:space="preserve"> Traffic</v>
      </c>
      <c r="J50" t="str">
        <f>IF(ISBLANK('[1](Paste)CSV_TB_Download'!AD2331),"",'[1](Paste)CSV_TB_Download'!AD2331)</f>
        <v>Cash Balance</v>
      </c>
      <c r="K50" s="4">
        <f>'[1](Paste)CSV_TB_Download'!AH2331</f>
        <v>270886.94</v>
      </c>
      <c r="L50" s="50"/>
    </row>
    <row r="51" spans="1:12" x14ac:dyDescent="0.25">
      <c r="A51">
        <v>264</v>
      </c>
      <c r="B51" t="str">
        <f>MID('[1](Paste)CSV_TB_Download'!I5178,8,3)</f>
        <v>999</v>
      </c>
      <c r="C51" t="str">
        <f>MID('[1](Paste)CSV_TB_Download'!M5178,14,2)</f>
        <v/>
      </c>
      <c r="D51" t="str">
        <f>MID('[1](Paste)CSV_TB_Download'!O5178,12,3)</f>
        <v/>
      </c>
      <c r="E51" t="str">
        <f>MID('[1](Paste)CSV_TB_Download'!Q5178,11,3)</f>
        <v/>
      </c>
      <c r="F51" t="str">
        <f>MID('[1](Paste)CSV_TB_Download'!S5178,15,4)</f>
        <v/>
      </c>
      <c r="G51" t="str">
        <f>'[1](Paste)CSV_TB_Download'!AA5178</f>
        <v>1100_264</v>
      </c>
      <c r="H51" t="str">
        <f t="shared" si="0"/>
        <v>Asset</v>
      </c>
      <c r="I51" t="str">
        <f>(RIGHT('[1](Paste)CSV_TB_Download'!I5178,LEN('[1](Paste)CSV_TB_Download'!I5178)-FIND("-",'[1](Paste)CSV_TB_Download'!I5178)))</f>
        <v xml:space="preserve"> Pooled Cash Fund</v>
      </c>
      <c r="J51" t="str">
        <f>IF(ISBLANK('[1](Paste)CSV_TB_Download'!AD5178),"",'[1](Paste)CSV_TB_Download'!AD5178)</f>
        <v>Cash Traffic Fund</v>
      </c>
      <c r="K51" s="4">
        <f>'[1](Paste)CSV_TB_Download'!AH5178</f>
        <v>-267602.45</v>
      </c>
      <c r="L51" s="50"/>
    </row>
    <row r="52" spans="1:12" x14ac:dyDescent="0.25">
      <c r="A52">
        <v>301</v>
      </c>
      <c r="B52" t="str">
        <f>MID('[1](Paste)CSV_TB_Download'!I2681,8,3)</f>
        <v>301</v>
      </c>
      <c r="C52" t="str">
        <f>MID('[1](Paste)CSV_TB_Download'!M2681,14,2)</f>
        <v/>
      </c>
      <c r="D52" t="str">
        <f>MID('[1](Paste)CSV_TB_Download'!O2681,12,3)</f>
        <v/>
      </c>
      <c r="E52" t="str">
        <f>MID('[1](Paste)CSV_TB_Download'!Q2681,11,3)</f>
        <v/>
      </c>
      <c r="F52" t="str">
        <f>MID('[1](Paste)CSV_TB_Download'!S2681,15,4)</f>
        <v/>
      </c>
      <c r="G52" t="str">
        <f>'[1](Paste)CSV_TB_Download'!AA2681</f>
        <v>1000_300</v>
      </c>
      <c r="H52" t="str">
        <f t="shared" si="0"/>
        <v>Asset</v>
      </c>
      <c r="I52" t="str">
        <f>(RIGHT('[1](Paste)CSV_TB_Download'!I2681,LEN('[1](Paste)CSV_TB_Download'!I2681)-FIND("-",'[1](Paste)CSV_TB_Download'!I2681)))</f>
        <v xml:space="preserve"> CEDO</v>
      </c>
      <c r="J52" t="str">
        <f>IF(ISBLANK('[1](Paste)CSV_TB_Download'!AD2681),"",'[1](Paste)CSV_TB_Download'!AD2681)</f>
        <v>Bank Account  Americorps TD Bank</v>
      </c>
      <c r="K52" s="4">
        <f>'[1](Paste)CSV_TB_Download'!AH2681</f>
        <v>1039.0899999999999</v>
      </c>
      <c r="L52" s="50"/>
    </row>
    <row r="53" spans="1:12" x14ac:dyDescent="0.25">
      <c r="A53">
        <v>301</v>
      </c>
      <c r="B53" t="str">
        <f>MID('[1](Paste)CSV_TB_Download'!I2682,8,3)</f>
        <v>301</v>
      </c>
      <c r="C53" t="str">
        <f>MID('[1](Paste)CSV_TB_Download'!M2682,14,2)</f>
        <v/>
      </c>
      <c r="D53" t="str">
        <f>MID('[1](Paste)CSV_TB_Download'!O2682,12,3)</f>
        <v/>
      </c>
      <c r="E53" t="str">
        <f>MID('[1](Paste)CSV_TB_Download'!Q2682,11,3)</f>
        <v/>
      </c>
      <c r="F53" t="str">
        <f>MID('[1](Paste)CSV_TB_Download'!S2682,15,4)</f>
        <v/>
      </c>
      <c r="G53" t="str">
        <f>'[1](Paste)CSV_TB_Download'!AA2682</f>
        <v>1000_305</v>
      </c>
      <c r="H53" t="str">
        <f t="shared" si="0"/>
        <v>Asset</v>
      </c>
      <c r="I53" t="str">
        <f>(RIGHT('[1](Paste)CSV_TB_Download'!I2682,LEN('[1](Paste)CSV_TB_Download'!I2682)-FIND("-",'[1](Paste)CSV_TB_Download'!I2682)))</f>
        <v xml:space="preserve"> CEDO</v>
      </c>
      <c r="J53" t="str">
        <f>IF(ISBLANK('[1](Paste)CSV_TB_Download'!AD2682),"",'[1](Paste)CSV_TB_Download'!AD2682)</f>
        <v>Bank Account  Revolving Loan Program Key Bank</v>
      </c>
      <c r="K53" s="4">
        <f>'[1](Paste)CSV_TB_Download'!AH2682</f>
        <v>1540.04</v>
      </c>
      <c r="L53" s="50"/>
    </row>
    <row r="54" spans="1:12" x14ac:dyDescent="0.25">
      <c r="A54">
        <v>301</v>
      </c>
      <c r="B54" t="str">
        <f>MID('[1](Paste)CSV_TB_Download'!I2683,8,3)</f>
        <v>301</v>
      </c>
      <c r="C54" t="str">
        <f>MID('[1](Paste)CSV_TB_Download'!M2683,14,2)</f>
        <v/>
      </c>
      <c r="D54" t="str">
        <f>MID('[1](Paste)CSV_TB_Download'!O2683,12,3)</f>
        <v/>
      </c>
      <c r="E54" t="str">
        <f>MID('[1](Paste)CSV_TB_Download'!Q2683,11,3)</f>
        <v/>
      </c>
      <c r="F54" t="str">
        <f>MID('[1](Paste)CSV_TB_Download'!S2683,15,4)</f>
        <v/>
      </c>
      <c r="G54" t="str">
        <f>'[1](Paste)CSV_TB_Download'!AA2683</f>
        <v>1000_310</v>
      </c>
      <c r="H54" t="str">
        <f t="shared" si="0"/>
        <v>Asset</v>
      </c>
      <c r="I54" t="str">
        <f>(RIGHT('[1](Paste)CSV_TB_Download'!I2683,LEN('[1](Paste)CSV_TB_Download'!I2683)-FIND("-",'[1](Paste)CSV_TB_Download'!I2683)))</f>
        <v xml:space="preserve"> CEDO</v>
      </c>
      <c r="J54" t="str">
        <f>IF(ISBLANK('[1](Paste)CSV_TB_Download'!AD2683),"",'[1](Paste)CSV_TB_Download'!AD2683)</f>
        <v>Bank Account  CDBG TD Bank North</v>
      </c>
      <c r="K54" s="4">
        <f>'[1](Paste)CSV_TB_Download'!AH2683</f>
        <v>1667.02</v>
      </c>
      <c r="L54" s="50"/>
    </row>
    <row r="55" spans="1:12" x14ac:dyDescent="0.25">
      <c r="A55">
        <v>301</v>
      </c>
      <c r="B55" t="str">
        <f>MID('[1](Paste)CSV_TB_Download'!I2684,8,3)</f>
        <v>301</v>
      </c>
      <c r="C55" t="str">
        <f>MID('[1](Paste)CSV_TB_Download'!M2684,14,2)</f>
        <v/>
      </c>
      <c r="D55" t="str">
        <f>MID('[1](Paste)CSV_TB_Download'!O2684,12,3)</f>
        <v/>
      </c>
      <c r="E55" t="str">
        <f>MID('[1](Paste)CSV_TB_Download'!Q2684,11,3)</f>
        <v/>
      </c>
      <c r="F55" t="str">
        <f>MID('[1](Paste)CSV_TB_Download'!S2684,15,4)</f>
        <v/>
      </c>
      <c r="G55" t="str">
        <f>'[1](Paste)CSV_TB_Download'!AA2684</f>
        <v>1000_315</v>
      </c>
      <c r="H55" t="str">
        <f t="shared" si="0"/>
        <v>Asset</v>
      </c>
      <c r="I55" t="str">
        <f>(RIGHT('[1](Paste)CSV_TB_Download'!I2684,LEN('[1](Paste)CSV_TB_Download'!I2684)-FIND("-",'[1](Paste)CSV_TB_Download'!I2684)))</f>
        <v xml:space="preserve"> CEDO</v>
      </c>
      <c r="J55" t="str">
        <f>IF(ISBLANK('[1](Paste)CSV_TB_Download'!AD2684),"",'[1](Paste)CSV_TB_Download'!AD2684)</f>
        <v xml:space="preserve">Bank Account  Green Mtn Fund Key </v>
      </c>
      <c r="K55" s="4">
        <f>'[1](Paste)CSV_TB_Download'!AH2684</f>
        <v>19291.77</v>
      </c>
      <c r="L55" s="50"/>
    </row>
    <row r="56" spans="1:12" x14ac:dyDescent="0.25">
      <c r="A56">
        <v>301</v>
      </c>
      <c r="B56" t="str">
        <f>MID('[1](Paste)CSV_TB_Download'!I2685,8,3)</f>
        <v>301</v>
      </c>
      <c r="C56" t="str">
        <f>MID('[1](Paste)CSV_TB_Download'!M2685,14,2)</f>
        <v/>
      </c>
      <c r="D56" t="str">
        <f>MID('[1](Paste)CSV_TB_Download'!O2685,12,3)</f>
        <v/>
      </c>
      <c r="E56" t="str">
        <f>MID('[1](Paste)CSV_TB_Download'!Q2685,11,3)</f>
        <v/>
      </c>
      <c r="F56" t="str">
        <f>MID('[1](Paste)CSV_TB_Download'!S2685,15,4)</f>
        <v/>
      </c>
      <c r="G56" t="str">
        <f>'[1](Paste)CSV_TB_Download'!AA2685</f>
        <v>1000_330</v>
      </c>
      <c r="H56" t="str">
        <f t="shared" si="0"/>
        <v>Asset</v>
      </c>
      <c r="I56" t="str">
        <f>(RIGHT('[1](Paste)CSV_TB_Download'!I2685,LEN('[1](Paste)CSV_TB_Download'!I2685)-FIND("-",'[1](Paste)CSV_TB_Download'!I2685)))</f>
        <v xml:space="preserve"> CEDO</v>
      </c>
      <c r="J56" t="str">
        <f>IF(ISBLANK('[1](Paste)CSV_TB_Download'!AD2685),"",'[1](Paste)CSV_TB_Download'!AD2685)</f>
        <v>Bank Account  Hip CDBG Key Bank</v>
      </c>
      <c r="K56" s="4">
        <f>'[1](Paste)CSV_TB_Download'!AH2685</f>
        <v>65.290000000000006</v>
      </c>
      <c r="L56" s="50"/>
    </row>
    <row r="57" spans="1:12" x14ac:dyDescent="0.25">
      <c r="A57">
        <v>301</v>
      </c>
      <c r="B57" t="str">
        <f>MID('[1](Paste)CSV_TB_Download'!I2686,8,3)</f>
        <v>301</v>
      </c>
      <c r="C57" t="str">
        <f>MID('[1](Paste)CSV_TB_Download'!M2686,14,2)</f>
        <v/>
      </c>
      <c r="D57" t="str">
        <f>MID('[1](Paste)CSV_TB_Download'!O2686,12,3)</f>
        <v/>
      </c>
      <c r="E57" t="str">
        <f>MID('[1](Paste)CSV_TB_Download'!Q2686,11,3)</f>
        <v/>
      </c>
      <c r="F57" t="str">
        <f>MID('[1](Paste)CSV_TB_Download'!S2686,15,4)</f>
        <v/>
      </c>
      <c r="G57" t="str">
        <f>'[1](Paste)CSV_TB_Download'!AA2686</f>
        <v>1000_335</v>
      </c>
      <c r="H57" t="str">
        <f t="shared" si="0"/>
        <v>Asset</v>
      </c>
      <c r="I57" t="str">
        <f>(RIGHT('[1](Paste)CSV_TB_Download'!I2686,LEN('[1](Paste)CSV_TB_Download'!I2686)-FIND("-",'[1](Paste)CSV_TB_Download'!I2686)))</f>
        <v xml:space="preserve"> CEDO</v>
      </c>
      <c r="J57" t="str">
        <f>IF(ISBLANK('[1](Paste)CSV_TB_Download'!AD2686),"",'[1](Paste)CSV_TB_Download'!AD2686)</f>
        <v>Bank Account  Home Prog Key Bank</v>
      </c>
      <c r="K57" s="4">
        <f>'[1](Paste)CSV_TB_Download'!AH2686</f>
        <v>50</v>
      </c>
      <c r="L57" s="50"/>
    </row>
    <row r="58" spans="1:12" x14ac:dyDescent="0.25">
      <c r="A58">
        <v>301</v>
      </c>
      <c r="B58" t="str">
        <f>MID('[1](Paste)CSV_TB_Download'!I2687,8,3)</f>
        <v>301</v>
      </c>
      <c r="C58" t="str">
        <f>MID('[1](Paste)CSV_TB_Download'!M2687,14,2)</f>
        <v/>
      </c>
      <c r="D58" t="str">
        <f>MID('[1](Paste)CSV_TB_Download'!O2687,12,3)</f>
        <v/>
      </c>
      <c r="E58" t="str">
        <f>MID('[1](Paste)CSV_TB_Download'!Q2687,11,3)</f>
        <v/>
      </c>
      <c r="F58" t="str">
        <f>MID('[1](Paste)CSV_TB_Download'!S2687,15,4)</f>
        <v/>
      </c>
      <c r="G58" t="str">
        <f>'[1](Paste)CSV_TB_Download'!AA2687</f>
        <v>1000_340</v>
      </c>
      <c r="H58" t="str">
        <f t="shared" si="0"/>
        <v>Asset</v>
      </c>
      <c r="I58" t="str">
        <f>(RIGHT('[1](Paste)CSV_TB_Download'!I2687,LEN('[1](Paste)CSV_TB_Download'!I2687)-FIND("-",'[1](Paste)CSV_TB_Download'!I2687)))</f>
        <v xml:space="preserve"> CEDO</v>
      </c>
      <c r="J58" t="str">
        <f>IF(ISBLANK('[1](Paste)CSV_TB_Download'!AD2687),"",'[1](Paste)CSV_TB_Download'!AD2687)</f>
        <v>Bank Account  Micro Key Bank (Loan Program)</v>
      </c>
      <c r="K58" s="4">
        <f>'[1](Paste)CSV_TB_Download'!AH2687</f>
        <v>61818.25</v>
      </c>
      <c r="L58" s="50"/>
    </row>
    <row r="59" spans="1:12" x14ac:dyDescent="0.25">
      <c r="A59">
        <v>301</v>
      </c>
      <c r="B59" t="str">
        <f>MID('[1](Paste)CSV_TB_Download'!I2688,8,3)</f>
        <v>301</v>
      </c>
      <c r="C59" t="str">
        <f>MID('[1](Paste)CSV_TB_Download'!M2688,14,2)</f>
        <v/>
      </c>
      <c r="D59" t="str">
        <f>MID('[1](Paste)CSV_TB_Download'!O2688,12,3)</f>
        <v/>
      </c>
      <c r="E59" t="str">
        <f>MID('[1](Paste)CSV_TB_Download'!Q2688,11,3)</f>
        <v/>
      </c>
      <c r="F59" t="str">
        <f>MID('[1](Paste)CSV_TB_Download'!S2688,15,4)</f>
        <v/>
      </c>
      <c r="G59" t="str">
        <f>'[1](Paste)CSV_TB_Download'!AA2688</f>
        <v>1000_345</v>
      </c>
      <c r="H59" t="str">
        <f t="shared" si="0"/>
        <v>Asset</v>
      </c>
      <c r="I59" t="str">
        <f>(RIGHT('[1](Paste)CSV_TB_Download'!I2688,LEN('[1](Paste)CSV_TB_Download'!I2688)-FIND("-",'[1](Paste)CSV_TB_Download'!I2688)))</f>
        <v xml:space="preserve"> CEDO</v>
      </c>
      <c r="J59" t="str">
        <f>IF(ISBLANK('[1](Paste)CSV_TB_Download'!AD2688),"",'[1](Paste)CSV_TB_Download'!AD2688)</f>
        <v>Bank Account  Special Purpose Key - Grants</v>
      </c>
      <c r="K59" s="4">
        <f>'[1](Paste)CSV_TB_Download'!AH2688</f>
        <v>48713.63</v>
      </c>
      <c r="L59" s="50"/>
    </row>
    <row r="60" spans="1:12" x14ac:dyDescent="0.25">
      <c r="A60">
        <v>301</v>
      </c>
      <c r="B60" t="str">
        <f>MID('[1](Paste)CSV_TB_Download'!I2689,8,3)</f>
        <v>301</v>
      </c>
      <c r="C60" t="str">
        <f>MID('[1](Paste)CSV_TB_Download'!M2689,14,2)</f>
        <v/>
      </c>
      <c r="D60" t="str">
        <f>MID('[1](Paste)CSV_TB_Download'!O2689,12,3)</f>
        <v/>
      </c>
      <c r="E60" t="str">
        <f>MID('[1](Paste)CSV_TB_Download'!Q2689,11,3)</f>
        <v/>
      </c>
      <c r="F60" t="str">
        <f>MID('[1](Paste)CSV_TB_Download'!S2689,15,4)</f>
        <v/>
      </c>
      <c r="G60" t="str">
        <f>'[1](Paste)CSV_TB_Download'!AA2689</f>
        <v>1000_355</v>
      </c>
      <c r="H60" t="str">
        <f t="shared" si="0"/>
        <v>Asset</v>
      </c>
      <c r="I60" t="str">
        <f>(RIGHT('[1](Paste)CSV_TB_Download'!I2689,LEN('[1](Paste)CSV_TB_Download'!I2689)-FIND("-",'[1](Paste)CSV_TB_Download'!I2689)))</f>
        <v xml:space="preserve"> CEDO</v>
      </c>
      <c r="J60" t="str">
        <f>IF(ISBLANK('[1](Paste)CSV_TB_Download'!AD2689),"",'[1](Paste)CSV_TB_Download'!AD2689)</f>
        <v>Bank Account  TD Bk Section 108 Loan Repayment</v>
      </c>
      <c r="K60" s="4">
        <f>'[1](Paste)CSV_TB_Download'!AH2689</f>
        <v>70</v>
      </c>
      <c r="L60" s="50"/>
    </row>
    <row r="61" spans="1:12" x14ac:dyDescent="0.25">
      <c r="A61">
        <v>301</v>
      </c>
      <c r="B61" t="str">
        <f>MID('[1](Paste)CSV_TB_Download'!I2690,8,3)</f>
        <v>301</v>
      </c>
      <c r="C61" t="str">
        <f>MID('[1](Paste)CSV_TB_Download'!M2690,14,2)</f>
        <v/>
      </c>
      <c r="D61" t="str">
        <f>MID('[1](Paste)CSV_TB_Download'!O2690,12,3)</f>
        <v/>
      </c>
      <c r="E61" t="str">
        <f>MID('[1](Paste)CSV_TB_Download'!Q2690,11,3)</f>
        <v/>
      </c>
      <c r="F61" t="str">
        <f>MID('[1](Paste)CSV_TB_Download'!S2690,15,4)</f>
        <v/>
      </c>
      <c r="G61" t="str">
        <f>'[1](Paste)CSV_TB_Download'!AA2690</f>
        <v>1000_360</v>
      </c>
      <c r="H61" t="str">
        <f t="shared" si="0"/>
        <v>Asset</v>
      </c>
      <c r="I61" t="str">
        <f>(RIGHT('[1](Paste)CSV_TB_Download'!I2690,LEN('[1](Paste)CSV_TB_Download'!I2690)-FIND("-",'[1](Paste)CSV_TB_Download'!I2690)))</f>
        <v xml:space="preserve"> CEDO</v>
      </c>
      <c r="J61" t="str">
        <f>IF(ISBLANK('[1](Paste)CSV_TB_Download'!AD2690),"",'[1](Paste)CSV_TB_Download'!AD2690)</f>
        <v>Bank Account  Section 108 Loan Prog. - Keybank</v>
      </c>
      <c r="K61" s="4">
        <f>'[1](Paste)CSV_TB_Download'!AH2690</f>
        <v>112958.47</v>
      </c>
      <c r="L61" s="50"/>
    </row>
    <row r="62" spans="1:12" x14ac:dyDescent="0.25">
      <c r="A62">
        <v>301</v>
      </c>
      <c r="B62" t="str">
        <f>MID('[1](Paste)CSV_TB_Download'!I2691,8,3)</f>
        <v>301</v>
      </c>
      <c r="C62" t="str">
        <f>MID('[1](Paste)CSV_TB_Download'!M2691,14,2)</f>
        <v/>
      </c>
      <c r="D62" t="str">
        <f>MID('[1](Paste)CSV_TB_Download'!O2691,12,3)</f>
        <v/>
      </c>
      <c r="E62" t="str">
        <f>MID('[1](Paste)CSV_TB_Download'!Q2691,11,3)</f>
        <v/>
      </c>
      <c r="F62" t="str">
        <f>MID('[1](Paste)CSV_TB_Download'!S2691,15,4)</f>
        <v/>
      </c>
      <c r="G62" t="str">
        <f>'[1](Paste)CSV_TB_Download'!AA2691</f>
        <v>1050_450</v>
      </c>
      <c r="H62" t="str">
        <f t="shared" si="0"/>
        <v>Asset</v>
      </c>
      <c r="I62" t="str">
        <f>(RIGHT('[1](Paste)CSV_TB_Download'!I2691,LEN('[1](Paste)CSV_TB_Download'!I2691)-FIND("-",'[1](Paste)CSV_TB_Download'!I2691)))</f>
        <v xml:space="preserve"> CEDO</v>
      </c>
      <c r="J62" t="str">
        <f>IF(ISBLANK('[1](Paste)CSV_TB_Download'!AD2691),"",'[1](Paste)CSV_TB_Download'!AD2691)</f>
        <v>Cash Restricted  HODAG - TD Bank</v>
      </c>
      <c r="K62" s="4">
        <f>'[1](Paste)CSV_TB_Download'!AH2691</f>
        <v>-45.83</v>
      </c>
      <c r="L62" s="50"/>
    </row>
    <row r="63" spans="1:12" s="47" customFormat="1" x14ac:dyDescent="0.25">
      <c r="A63" s="47">
        <v>301</v>
      </c>
      <c r="B63" s="47" t="str">
        <f>MID('[1](Paste)CSV_TB_Download'!I2695,8,3)</f>
        <v>301</v>
      </c>
      <c r="C63" s="47" t="str">
        <f>MID('[1](Paste)CSV_TB_Download'!M2695,14,2)</f>
        <v/>
      </c>
      <c r="D63" s="47" t="str">
        <f>MID('[1](Paste)CSV_TB_Download'!O2695,12,3)</f>
        <v/>
      </c>
      <c r="E63" s="47" t="str">
        <f>MID('[1](Paste)CSV_TB_Download'!Q2695,11,3)</f>
        <v/>
      </c>
      <c r="F63" s="47" t="str">
        <f>MID('[1](Paste)CSV_TB_Download'!S2695,15,4)</f>
        <v/>
      </c>
      <c r="G63" s="47" t="str">
        <f>'[1](Paste)CSV_TB_Download'!AA2695</f>
        <v>1100_999</v>
      </c>
      <c r="H63" s="47" t="str">
        <f t="shared" si="0"/>
        <v>Asset</v>
      </c>
      <c r="I63" s="47" t="str">
        <f>(RIGHT('[1](Paste)CSV_TB_Download'!I2695,LEN('[1](Paste)CSV_TB_Download'!I2695)-FIND("-",'[1](Paste)CSV_TB_Download'!I2695)))</f>
        <v xml:space="preserve"> CEDO</v>
      </c>
      <c r="J63" s="47" t="str">
        <f>IF(ISBLANK('[1](Paste)CSV_TB_Download'!AD2695),"",'[1](Paste)CSV_TB_Download'!AD2695)</f>
        <v>Cash Balance</v>
      </c>
      <c r="K63" s="48">
        <f>'[1](Paste)CSV_TB_Download'!AH2695</f>
        <v>-1613585.97</v>
      </c>
    </row>
    <row r="64" spans="1:12" s="47" customFormat="1" x14ac:dyDescent="0.25">
      <c r="A64" s="47">
        <v>301</v>
      </c>
      <c r="B64" s="47" t="str">
        <f>MID('[1](Paste)CSV_TB_Download'!I5179,8,3)</f>
        <v>999</v>
      </c>
      <c r="C64" s="47" t="str">
        <f>MID('[1](Paste)CSV_TB_Download'!M5179,14,2)</f>
        <v/>
      </c>
      <c r="D64" s="47" t="str">
        <f>MID('[1](Paste)CSV_TB_Download'!O5179,12,3)</f>
        <v/>
      </c>
      <c r="E64" s="47" t="str">
        <f>MID('[1](Paste)CSV_TB_Download'!Q5179,11,3)</f>
        <v/>
      </c>
      <c r="F64" s="47" t="str">
        <f>MID('[1](Paste)CSV_TB_Download'!S5179,15,4)</f>
        <v/>
      </c>
      <c r="G64" s="47" t="str">
        <f>'[1](Paste)CSV_TB_Download'!AA5179</f>
        <v>1100_301</v>
      </c>
      <c r="H64" s="47" t="str">
        <f t="shared" si="0"/>
        <v>Asset</v>
      </c>
      <c r="I64" s="47" t="str">
        <f>(RIGHT('[1](Paste)CSV_TB_Download'!I5179,LEN('[1](Paste)CSV_TB_Download'!I5179)-FIND("-",'[1](Paste)CSV_TB_Download'!I5179)))</f>
        <v xml:space="preserve"> Pooled Cash Fund</v>
      </c>
      <c r="J64" s="47" t="str">
        <f>IF(ISBLANK('[1](Paste)CSV_TB_Download'!AD5179),"",'[1](Paste)CSV_TB_Download'!AD5179)</f>
        <v>Cash Community &amp; Economic Dev. Fund</v>
      </c>
      <c r="K64" s="48">
        <f>'[1](Paste)CSV_TB_Download'!AH5179</f>
        <v>1613585.97</v>
      </c>
    </row>
    <row r="65" spans="1:12" x14ac:dyDescent="0.25">
      <c r="A65">
        <v>335</v>
      </c>
      <c r="B65" t="str">
        <f>MID('[1](Paste)CSV_TB_Download'!I5164,8,3)</f>
        <v>999</v>
      </c>
      <c r="C65" t="str">
        <f>MID('[1](Paste)CSV_TB_Download'!M5164,14,2)</f>
        <v/>
      </c>
      <c r="D65" t="str">
        <f>MID('[1](Paste)CSV_TB_Download'!O5164,12,3)</f>
        <v/>
      </c>
      <c r="E65" t="str">
        <f>MID('[1](Paste)CSV_TB_Download'!Q5164,11,3)</f>
        <v/>
      </c>
      <c r="F65" t="str">
        <f>MID('[1](Paste)CSV_TB_Download'!S5164,15,4)</f>
        <v/>
      </c>
      <c r="G65" t="str">
        <f>'[1](Paste)CSV_TB_Download'!AA5164</f>
        <v>1000_335</v>
      </c>
      <c r="H65" t="str">
        <f t="shared" si="0"/>
        <v>Asset</v>
      </c>
      <c r="I65" t="str">
        <f>(RIGHT('[1](Paste)CSV_TB_Download'!I5164,LEN('[1](Paste)CSV_TB_Download'!I5164)-FIND("-",'[1](Paste)CSV_TB_Download'!I5164)))</f>
        <v xml:space="preserve"> Pooled Cash Fund</v>
      </c>
      <c r="J65" t="str">
        <f>IF(ISBLANK('[1](Paste)CSV_TB_Download'!AD5164),"",'[1](Paste)CSV_TB_Download'!AD5164)</f>
        <v>Bank Account  Home Prog Key Bank</v>
      </c>
      <c r="K65" s="4">
        <f>'[1](Paste)CSV_TB_Download'!AH5164</f>
        <v>0</v>
      </c>
      <c r="L65" s="50"/>
    </row>
    <row r="66" spans="1:12" x14ac:dyDescent="0.25">
      <c r="A66">
        <v>400</v>
      </c>
      <c r="B66" t="str">
        <f>MID('[1](Paste)CSV_TB_Download'!I3387,8,3)</f>
        <v>400</v>
      </c>
      <c r="C66" t="str">
        <f>MID('[1](Paste)CSV_TB_Download'!M3387,14,2)</f>
        <v/>
      </c>
      <c r="D66" t="str">
        <f>MID('[1](Paste)CSV_TB_Download'!O3387,12,3)</f>
        <v/>
      </c>
      <c r="E66" t="str">
        <f>MID('[1](Paste)CSV_TB_Download'!Q3387,11,3)</f>
        <v/>
      </c>
      <c r="F66" t="str">
        <f>MID('[1](Paste)CSV_TB_Download'!S3387,15,4)</f>
        <v/>
      </c>
      <c r="G66" t="str">
        <f>'[1](Paste)CSV_TB_Download'!AA3387</f>
        <v>1000_400</v>
      </c>
      <c r="H66" t="str">
        <f t="shared" ref="H66:H129" si="1">IF(LEFT(G66,1)="1","Asset",IF(LEFT(G66,1)="2","Liability",IF(LEFT(G66,1)="3","Equity",IF(LEFT(G66,1)="4","Revenue","Expense"))))</f>
        <v>Asset</v>
      </c>
      <c r="I66" t="str">
        <f>(RIGHT('[1](Paste)CSV_TB_Download'!I3387,LEN('[1](Paste)CSV_TB_Download'!I3387)-FIND("-",'[1](Paste)CSV_TB_Download'!I3387)))</f>
        <v xml:space="preserve"> Airport</v>
      </c>
      <c r="J66" t="str">
        <f>IF(ISBLANK('[1](Paste)CSV_TB_Download'!AD3387),"",'[1](Paste)CSV_TB_Download'!AD3387)</f>
        <v>Bank Account  Airport</v>
      </c>
      <c r="K66" s="4">
        <f>'[1](Paste)CSV_TB_Download'!AH3387</f>
        <v>-6451912.1900000004</v>
      </c>
      <c r="L66" s="50"/>
    </row>
    <row r="67" spans="1:12" x14ac:dyDescent="0.25">
      <c r="A67">
        <v>400</v>
      </c>
      <c r="B67" t="str">
        <f>MID('[1](Paste)CSV_TB_Download'!I3388,8,3)</f>
        <v>400</v>
      </c>
      <c r="C67" t="str">
        <f>MID('[1](Paste)CSV_TB_Download'!M3388,14,2)</f>
        <v/>
      </c>
      <c r="D67" t="str">
        <f>MID('[1](Paste)CSV_TB_Download'!O3388,12,3)</f>
        <v/>
      </c>
      <c r="E67" t="str">
        <f>MID('[1](Paste)CSV_TB_Download'!Q3388,11,3)</f>
        <v/>
      </c>
      <c r="F67" t="str">
        <f>MID('[1](Paste)CSV_TB_Download'!S3388,15,4)</f>
        <v/>
      </c>
      <c r="G67" t="str">
        <f>'[1](Paste)CSV_TB_Download'!AA3388</f>
        <v>1000_415</v>
      </c>
      <c r="H67" t="str">
        <f t="shared" si="1"/>
        <v>Asset</v>
      </c>
      <c r="I67" t="str">
        <f>(RIGHT('[1](Paste)CSV_TB_Download'!I3388,LEN('[1](Paste)CSV_TB_Download'!I3388)-FIND("-",'[1](Paste)CSV_TB_Download'!I3388)))</f>
        <v xml:space="preserve"> Airport</v>
      </c>
      <c r="J67" t="str">
        <f>IF(ISBLANK('[1](Paste)CSV_TB_Download'!AD3388),"",'[1](Paste)CSV_TB_Download'!AD3388)</f>
        <v>Bank Account  Airport - Prepaid Cash Acct TD</v>
      </c>
      <c r="K67" s="4">
        <f>'[1](Paste)CSV_TB_Download'!AH3388</f>
        <v>486046.46</v>
      </c>
      <c r="L67" s="50"/>
    </row>
    <row r="68" spans="1:12" x14ac:dyDescent="0.25">
      <c r="A68">
        <v>400</v>
      </c>
      <c r="B68" t="str">
        <f>MID('[1](Paste)CSV_TB_Download'!I3389,8,3)</f>
        <v>400</v>
      </c>
      <c r="C68" t="str">
        <f>MID('[1](Paste)CSV_TB_Download'!M3389,14,2)</f>
        <v/>
      </c>
      <c r="D68" t="str">
        <f>MID('[1](Paste)CSV_TB_Download'!O3389,12,3)</f>
        <v/>
      </c>
      <c r="E68" t="str">
        <f>MID('[1](Paste)CSV_TB_Download'!Q3389,11,3)</f>
        <v/>
      </c>
      <c r="F68" t="str">
        <f>MID('[1](Paste)CSV_TB_Download'!S3389,15,4)</f>
        <v/>
      </c>
      <c r="G68" t="str">
        <f>'[1](Paste)CSV_TB_Download'!AA3389</f>
        <v>1000_420</v>
      </c>
      <c r="H68" t="str">
        <f t="shared" si="1"/>
        <v>Asset</v>
      </c>
      <c r="I68" t="str">
        <f>(RIGHT('[1](Paste)CSV_TB_Download'!I3389,LEN('[1](Paste)CSV_TB_Download'!I3389)-FIND("-",'[1](Paste)CSV_TB_Download'!I3389)))</f>
        <v xml:space="preserve"> Airport</v>
      </c>
      <c r="J68" t="str">
        <f>IF(ISBLANK('[1](Paste)CSV_TB_Download'!AD3389),"",'[1](Paste)CSV_TB_Download'!AD3389)</f>
        <v>Bank Account  CFC</v>
      </c>
      <c r="K68" s="4">
        <f>'[1](Paste)CSV_TB_Download'!AH3389</f>
        <v>1145742</v>
      </c>
      <c r="L68" s="50"/>
    </row>
    <row r="69" spans="1:12" x14ac:dyDescent="0.25">
      <c r="A69">
        <v>400</v>
      </c>
      <c r="B69" t="str">
        <f>MID('[1](Paste)CSV_TB_Download'!I3390,8,3)</f>
        <v>400</v>
      </c>
      <c r="C69" t="str">
        <f>MID('[1](Paste)CSV_TB_Download'!M3390,14,2)</f>
        <v/>
      </c>
      <c r="D69" t="str">
        <f>MID('[1](Paste)CSV_TB_Download'!O3390,12,3)</f>
        <v/>
      </c>
      <c r="E69" t="str">
        <f>MID('[1](Paste)CSV_TB_Download'!Q3390,11,3)</f>
        <v/>
      </c>
      <c r="F69" t="str">
        <f>MID('[1](Paste)CSV_TB_Download'!S3390,15,4)</f>
        <v/>
      </c>
      <c r="G69" t="str">
        <f>'[1](Paste)CSV_TB_Download'!AA3390</f>
        <v>1050_105</v>
      </c>
      <c r="H69" t="str">
        <f t="shared" si="1"/>
        <v>Asset</v>
      </c>
      <c r="I69" t="str">
        <f>(RIGHT('[1](Paste)CSV_TB_Download'!I3390,LEN('[1](Paste)CSV_TB_Download'!I3390)-FIND("-",'[1](Paste)CSV_TB_Download'!I3390)))</f>
        <v xml:space="preserve"> Airport</v>
      </c>
      <c r="J69" t="str">
        <f>IF(ISBLANK('[1](Paste)CSV_TB_Download'!AD3390),"",'[1](Paste)CSV_TB_Download'!AD3390)</f>
        <v>Cash Restricted  Peoples Rev Bond Escrow</v>
      </c>
      <c r="K69" s="4">
        <f>'[1](Paste)CSV_TB_Download'!AH3390</f>
        <v>0</v>
      </c>
      <c r="L69" s="50"/>
    </row>
    <row r="70" spans="1:12" x14ac:dyDescent="0.25">
      <c r="A70">
        <v>400</v>
      </c>
      <c r="B70" t="str">
        <f>MID('[1](Paste)CSV_TB_Download'!I3391,8,3)</f>
        <v>400</v>
      </c>
      <c r="C70" t="str">
        <f>MID('[1](Paste)CSV_TB_Download'!M3391,14,2)</f>
        <v/>
      </c>
      <c r="D70" t="str">
        <f>MID('[1](Paste)CSV_TB_Download'!O3391,12,3)</f>
        <v/>
      </c>
      <c r="E70" t="str">
        <f>MID('[1](Paste)CSV_TB_Download'!Q3391,11,3)</f>
        <v/>
      </c>
      <c r="F70" t="str">
        <f>MID('[1](Paste)CSV_TB_Download'!S3391,15,4)</f>
        <v/>
      </c>
      <c r="G70" t="str">
        <f>'[1](Paste)CSV_TB_Download'!AA3391</f>
        <v>1050_400</v>
      </c>
      <c r="H70" t="str">
        <f t="shared" si="1"/>
        <v>Asset</v>
      </c>
      <c r="I70" t="str">
        <f>(RIGHT('[1](Paste)CSV_TB_Download'!I3391,LEN('[1](Paste)CSV_TB_Download'!I3391)-FIND("-",'[1](Paste)CSV_TB_Download'!I3391)))</f>
        <v xml:space="preserve"> Airport</v>
      </c>
      <c r="J70" t="str">
        <f>IF(ISBLANK('[1](Paste)CSV_TB_Download'!AD3391),"",'[1](Paste)CSV_TB_Download'!AD3391)</f>
        <v>Cash Restricted  Air Debt Service Fund</v>
      </c>
      <c r="K70" s="4">
        <f>'[1](Paste)CSV_TB_Download'!AH3391</f>
        <v>3797792.15</v>
      </c>
      <c r="L70" s="50"/>
    </row>
    <row r="71" spans="1:12" x14ac:dyDescent="0.25">
      <c r="A71">
        <v>400</v>
      </c>
      <c r="B71" t="str">
        <f>MID('[1](Paste)CSV_TB_Download'!I3392,8,3)</f>
        <v>400</v>
      </c>
      <c r="C71" t="str">
        <f>MID('[1](Paste)CSV_TB_Download'!M3392,14,2)</f>
        <v/>
      </c>
      <c r="D71" t="str">
        <f>MID('[1](Paste)CSV_TB_Download'!O3392,12,3)</f>
        <v/>
      </c>
      <c r="E71" t="str">
        <f>MID('[1](Paste)CSV_TB_Download'!Q3392,11,3)</f>
        <v/>
      </c>
      <c r="F71" t="str">
        <f>MID('[1](Paste)CSV_TB_Download'!S3392,15,4)</f>
        <v/>
      </c>
      <c r="G71" t="str">
        <f>'[1](Paste)CSV_TB_Download'!AA3392</f>
        <v>1050_410</v>
      </c>
      <c r="H71" t="str">
        <f t="shared" si="1"/>
        <v>Asset</v>
      </c>
      <c r="I71" t="str">
        <f>(RIGHT('[1](Paste)CSV_TB_Download'!I3392,LEN('[1](Paste)CSV_TB_Download'!I3392)-FIND("-",'[1](Paste)CSV_TB_Download'!I3392)))</f>
        <v xml:space="preserve"> Airport</v>
      </c>
      <c r="J71" t="str">
        <f>IF(ISBLANK('[1](Paste)CSV_TB_Download'!AD3392),"",'[1](Paste)CSV_TB_Download'!AD3392)</f>
        <v>Cash Restricted  Escrows - Airport Gan Res - NSB</v>
      </c>
      <c r="K71" s="4">
        <f>'[1](Paste)CSV_TB_Download'!AH3392</f>
        <v>0</v>
      </c>
      <c r="L71" s="50"/>
    </row>
    <row r="72" spans="1:12" x14ac:dyDescent="0.25">
      <c r="A72">
        <v>400</v>
      </c>
      <c r="B72" t="str">
        <f>MID('[1](Paste)CSV_TB_Download'!I3393,8,3)</f>
        <v>400</v>
      </c>
      <c r="C72" t="str">
        <f>MID('[1](Paste)CSV_TB_Download'!M3393,14,2)</f>
        <v/>
      </c>
      <c r="D72" t="str">
        <f>MID('[1](Paste)CSV_TB_Download'!O3393,12,3)</f>
        <v/>
      </c>
      <c r="E72" t="str">
        <f>MID('[1](Paste)CSV_TB_Download'!Q3393,11,3)</f>
        <v/>
      </c>
      <c r="F72" t="str">
        <f>MID('[1](Paste)CSV_TB_Download'!S3393,15,4)</f>
        <v/>
      </c>
      <c r="G72" t="str">
        <f>'[1](Paste)CSV_TB_Download'!AA3393</f>
        <v>1050_420</v>
      </c>
      <c r="H72" t="str">
        <f t="shared" si="1"/>
        <v>Asset</v>
      </c>
      <c r="I72" t="str">
        <f>(RIGHT('[1](Paste)CSV_TB_Download'!I3393,LEN('[1](Paste)CSV_TB_Download'!I3393)-FIND("-",'[1](Paste)CSV_TB_Download'!I3393)))</f>
        <v xml:space="preserve"> Airport</v>
      </c>
      <c r="J72" t="str">
        <f>IF(ISBLANK('[1](Paste)CSV_TB_Download'!AD3393),"",'[1](Paste)CSV_TB_Download'!AD3393)</f>
        <v>Cash Restricted  Escrows - Airport PFC TD Bank</v>
      </c>
      <c r="K72" s="4">
        <f>'[1](Paste)CSV_TB_Download'!AH3393</f>
        <v>1242225.3400000001</v>
      </c>
      <c r="L72" s="50"/>
    </row>
    <row r="73" spans="1:12" x14ac:dyDescent="0.25">
      <c r="A73">
        <v>400</v>
      </c>
      <c r="B73" t="str">
        <f>MID('[1](Paste)CSV_TB_Download'!I3394,8,3)</f>
        <v>400</v>
      </c>
      <c r="C73" t="str">
        <f>MID('[1](Paste)CSV_TB_Download'!M3394,14,2)</f>
        <v/>
      </c>
      <c r="D73" t="str">
        <f>MID('[1](Paste)CSV_TB_Download'!O3394,12,3)</f>
        <v/>
      </c>
      <c r="E73" t="str">
        <f>MID('[1](Paste)CSV_TB_Download'!Q3394,11,3)</f>
        <v/>
      </c>
      <c r="F73" t="str">
        <f>MID('[1](Paste)CSV_TB_Download'!S3394,15,4)</f>
        <v/>
      </c>
      <c r="G73" t="str">
        <f>'[1](Paste)CSV_TB_Download'!AA3394</f>
        <v>1050_425</v>
      </c>
      <c r="H73" t="str">
        <f t="shared" si="1"/>
        <v>Asset</v>
      </c>
      <c r="I73" t="str">
        <f>(RIGHT('[1](Paste)CSV_TB_Download'!I3394,LEN('[1](Paste)CSV_TB_Download'!I3394)-FIND("-",'[1](Paste)CSV_TB_Download'!I3394)))</f>
        <v xml:space="preserve"> Airport</v>
      </c>
      <c r="J73" t="str">
        <f>IF(ISBLANK('[1](Paste)CSV_TB_Download'!AD3394),"",'[1](Paste)CSV_TB_Download'!AD3394)</f>
        <v>Cash Restricted  Escrows - Airport - Op Maint Res</v>
      </c>
      <c r="K73" s="4">
        <f>'[1](Paste)CSV_TB_Download'!AH3394</f>
        <v>3155414.32</v>
      </c>
      <c r="L73" s="50"/>
    </row>
    <row r="74" spans="1:12" x14ac:dyDescent="0.25">
      <c r="A74">
        <v>400</v>
      </c>
      <c r="B74" t="str">
        <f>MID('[1](Paste)CSV_TB_Download'!I3395,8,3)</f>
        <v>400</v>
      </c>
      <c r="C74" t="str">
        <f>MID('[1](Paste)CSV_TB_Download'!M3395,14,2)</f>
        <v/>
      </c>
      <c r="D74" t="str">
        <f>MID('[1](Paste)CSV_TB_Download'!O3395,12,3)</f>
        <v/>
      </c>
      <c r="E74" t="str">
        <f>MID('[1](Paste)CSV_TB_Download'!Q3395,11,3)</f>
        <v/>
      </c>
      <c r="F74" t="str">
        <f>MID('[1](Paste)CSV_TB_Download'!S3395,15,4)</f>
        <v/>
      </c>
      <c r="G74" t="str">
        <f>'[1](Paste)CSV_TB_Download'!AA3395</f>
        <v>1050_430</v>
      </c>
      <c r="H74" t="str">
        <f t="shared" si="1"/>
        <v>Asset</v>
      </c>
      <c r="I74" t="str">
        <f>(RIGHT('[1](Paste)CSV_TB_Download'!I3395,LEN('[1](Paste)CSV_TB_Download'!I3395)-FIND("-",'[1](Paste)CSV_TB_Download'!I3395)))</f>
        <v xml:space="preserve"> Airport</v>
      </c>
      <c r="J74" t="str">
        <f>IF(ISBLANK('[1](Paste)CSV_TB_Download'!AD3395),"",'[1](Paste)CSV_TB_Download'!AD3395)</f>
        <v>Cash Restricted  Esc - Airport Res Acct - TD Bank</v>
      </c>
      <c r="K74" s="4">
        <f>'[1](Paste)CSV_TB_Download'!AH3395</f>
        <v>215440.94</v>
      </c>
      <c r="L74" s="50"/>
    </row>
    <row r="75" spans="1:12" x14ac:dyDescent="0.25">
      <c r="A75">
        <v>400</v>
      </c>
      <c r="B75" t="str">
        <f>MID('[1](Paste)CSV_TB_Download'!I3396,8,3)</f>
        <v>400</v>
      </c>
      <c r="C75" t="str">
        <f>MID('[1](Paste)CSV_TB_Download'!M3396,14,2)</f>
        <v/>
      </c>
      <c r="D75" t="str">
        <f>MID('[1](Paste)CSV_TB_Download'!O3396,12,3)</f>
        <v/>
      </c>
      <c r="E75" t="str">
        <f>MID('[1](Paste)CSV_TB_Download'!Q3396,11,3)</f>
        <v/>
      </c>
      <c r="F75" t="str">
        <f>MID('[1](Paste)CSV_TB_Download'!S3396,15,4)</f>
        <v/>
      </c>
      <c r="G75" t="str">
        <f>'[1](Paste)CSV_TB_Download'!AA3396</f>
        <v>1050_470</v>
      </c>
      <c r="H75" t="str">
        <f t="shared" si="1"/>
        <v>Asset</v>
      </c>
      <c r="I75" t="str">
        <f>(RIGHT('[1](Paste)CSV_TB_Download'!I3396,LEN('[1](Paste)CSV_TB_Download'!I3396)-FIND("-",'[1](Paste)CSV_TB_Download'!I3396)))</f>
        <v xml:space="preserve"> Airport</v>
      </c>
      <c r="J75" t="str">
        <f>IF(ISBLANK('[1](Paste)CSV_TB_Download'!AD3396),"",'[1](Paste)CSV_TB_Download'!AD3396)</f>
        <v>Cash Restricted  Key Bank RAN LOC</v>
      </c>
      <c r="K75" s="4">
        <f>'[1](Paste)CSV_TB_Download'!AH3396</f>
        <v>0</v>
      </c>
      <c r="L75" s="50"/>
    </row>
    <row r="76" spans="1:12" x14ac:dyDescent="0.25">
      <c r="A76">
        <v>400</v>
      </c>
      <c r="B76" t="str">
        <f>MID('[1](Paste)CSV_TB_Download'!I3397,8,3)</f>
        <v>400</v>
      </c>
      <c r="C76" t="str">
        <f>MID('[1](Paste)CSV_TB_Download'!M3397,14,2)</f>
        <v/>
      </c>
      <c r="D76" t="str">
        <f>MID('[1](Paste)CSV_TB_Download'!O3397,12,3)</f>
        <v/>
      </c>
      <c r="E76" t="str">
        <f>MID('[1](Paste)CSV_TB_Download'!Q3397,11,3)</f>
        <v/>
      </c>
      <c r="F76" t="str">
        <f>MID('[1](Paste)CSV_TB_Download'!S3397,15,4)</f>
        <v/>
      </c>
      <c r="G76" t="str">
        <f>'[1](Paste)CSV_TB_Download'!AA3397</f>
        <v>1050_487</v>
      </c>
      <c r="H76" t="str">
        <f t="shared" si="1"/>
        <v>Asset</v>
      </c>
      <c r="I76" t="str">
        <f>(RIGHT('[1](Paste)CSV_TB_Download'!I3397,LEN('[1](Paste)CSV_TB_Download'!I3397)-FIND("-",'[1](Paste)CSV_TB_Download'!I3397)))</f>
        <v xml:space="preserve"> Airport</v>
      </c>
      <c r="J76" t="str">
        <f>IF(ISBLANK('[1](Paste)CSV_TB_Download'!AD3397),"",'[1](Paste)CSV_TB_Download'!AD3397)</f>
        <v>Cash Restricted  Airport Debt Service Res 2012 A</v>
      </c>
      <c r="K76" s="4">
        <f>'[1](Paste)CSV_TB_Download'!AH3397</f>
        <v>64722.66</v>
      </c>
      <c r="L76" s="50"/>
    </row>
    <row r="77" spans="1:12" x14ac:dyDescent="0.25">
      <c r="A77">
        <v>400</v>
      </c>
      <c r="B77" t="str">
        <f>MID('[1](Paste)CSV_TB_Download'!I3398,8,3)</f>
        <v>400</v>
      </c>
      <c r="C77" t="str">
        <f>MID('[1](Paste)CSV_TB_Download'!M3398,14,2)</f>
        <v/>
      </c>
      <c r="D77" t="str">
        <f>MID('[1](Paste)CSV_TB_Download'!O3398,12,3)</f>
        <v/>
      </c>
      <c r="E77" t="str">
        <f>MID('[1](Paste)CSV_TB_Download'!Q3398,11,3)</f>
        <v/>
      </c>
      <c r="F77" t="str">
        <f>MID('[1](Paste)CSV_TB_Download'!S3398,15,4)</f>
        <v/>
      </c>
      <c r="G77" t="str">
        <f>'[1](Paste)CSV_TB_Download'!AA3398</f>
        <v>1050_488</v>
      </c>
      <c r="H77" t="str">
        <f t="shared" si="1"/>
        <v>Asset</v>
      </c>
      <c r="I77" t="str">
        <f>(RIGHT('[1](Paste)CSV_TB_Download'!I3398,LEN('[1](Paste)CSV_TB_Download'!I3398)-FIND("-",'[1](Paste)CSV_TB_Download'!I3398)))</f>
        <v xml:space="preserve"> Airport</v>
      </c>
      <c r="J77" t="str">
        <f>IF(ISBLANK('[1](Paste)CSV_TB_Download'!AD3398),"",'[1](Paste)CSV_TB_Download'!AD3398)</f>
        <v>Cash Restricted  Airport Debt Service Res. 2012 B</v>
      </c>
      <c r="K77" s="4">
        <f>'[1](Paste)CSV_TB_Download'!AH3398</f>
        <v>88244.26</v>
      </c>
      <c r="L77" s="50"/>
    </row>
    <row r="78" spans="1:12" x14ac:dyDescent="0.25">
      <c r="A78">
        <v>400</v>
      </c>
      <c r="B78" t="str">
        <f>MID('[1](Paste)CSV_TB_Download'!I3399,8,3)</f>
        <v>400</v>
      </c>
      <c r="C78" t="str">
        <f>MID('[1](Paste)CSV_TB_Download'!M3399,14,2)</f>
        <v/>
      </c>
      <c r="D78" t="str">
        <f>MID('[1](Paste)CSV_TB_Download'!O3399,12,3)</f>
        <v/>
      </c>
      <c r="E78" t="str">
        <f>MID('[1](Paste)CSV_TB_Download'!Q3399,11,3)</f>
        <v/>
      </c>
      <c r="F78" t="str">
        <f>MID('[1](Paste)CSV_TB_Download'!S3399,15,4)</f>
        <v/>
      </c>
      <c r="G78" t="str">
        <f>'[1](Paste)CSV_TB_Download'!AA3399</f>
        <v>1050_489</v>
      </c>
      <c r="H78" t="str">
        <f t="shared" si="1"/>
        <v>Asset</v>
      </c>
      <c r="I78" t="str">
        <f>(RIGHT('[1](Paste)CSV_TB_Download'!I3399,LEN('[1](Paste)CSV_TB_Download'!I3399)-FIND("-",'[1](Paste)CSV_TB_Download'!I3399)))</f>
        <v xml:space="preserve"> Airport</v>
      </c>
      <c r="J78" t="str">
        <f>IF(ISBLANK('[1](Paste)CSV_TB_Download'!AD3399),"",'[1](Paste)CSV_TB_Download'!AD3399)</f>
        <v>Cash Restricted  Airport Debt Service Res. 2012 C</v>
      </c>
      <c r="K78" s="4">
        <f>'[1](Paste)CSV_TB_Download'!AH3399</f>
        <v>7165.03</v>
      </c>
      <c r="L78" s="50"/>
    </row>
    <row r="79" spans="1:12" x14ac:dyDescent="0.25">
      <c r="A79">
        <v>400</v>
      </c>
      <c r="B79" t="str">
        <f>MID('[1](Paste)CSV_TB_Download'!I3400,8,3)</f>
        <v>400</v>
      </c>
      <c r="C79" t="str">
        <f>MID('[1](Paste)CSV_TB_Download'!M3400,14,2)</f>
        <v/>
      </c>
      <c r="D79" t="str">
        <f>MID('[1](Paste)CSV_TB_Download'!O3400,12,3)</f>
        <v/>
      </c>
      <c r="E79" t="str">
        <f>MID('[1](Paste)CSV_TB_Download'!Q3400,11,3)</f>
        <v/>
      </c>
      <c r="F79" t="str">
        <f>MID('[1](Paste)CSV_TB_Download'!S3400,15,4)</f>
        <v/>
      </c>
      <c r="G79" t="str">
        <f>'[1](Paste)CSV_TB_Download'!AA3400</f>
        <v>1050_490</v>
      </c>
      <c r="H79" t="str">
        <f t="shared" si="1"/>
        <v>Asset</v>
      </c>
      <c r="I79" t="str">
        <f>(RIGHT('[1](Paste)CSV_TB_Download'!I3400,LEN('[1](Paste)CSV_TB_Download'!I3400)-FIND("-",'[1](Paste)CSV_TB_Download'!I3400)))</f>
        <v xml:space="preserve"> Airport</v>
      </c>
      <c r="J79" t="str">
        <f>IF(ISBLANK('[1](Paste)CSV_TB_Download'!AD3400),"",'[1](Paste)CSV_TB_Download'!AD3400)</f>
        <v xml:space="preserve">Cash Restricted  Airport 2012 ABC COI </v>
      </c>
      <c r="K79" s="4">
        <f>'[1](Paste)CSV_TB_Download'!AH3400</f>
        <v>13630.19</v>
      </c>
      <c r="L79" s="50"/>
    </row>
    <row r="80" spans="1:12" x14ac:dyDescent="0.25">
      <c r="A80">
        <v>400</v>
      </c>
      <c r="B80" t="str">
        <f>MID('[1](Paste)CSV_TB_Download'!I3401,8,3)</f>
        <v>400</v>
      </c>
      <c r="C80" t="str">
        <f>MID('[1](Paste)CSV_TB_Download'!M3401,14,2)</f>
        <v/>
      </c>
      <c r="D80" t="str">
        <f>MID('[1](Paste)CSV_TB_Download'!O3401,12,3)</f>
        <v/>
      </c>
      <c r="E80" t="str">
        <f>MID('[1](Paste)CSV_TB_Download'!Q3401,11,3)</f>
        <v/>
      </c>
      <c r="F80" t="str">
        <f>MID('[1](Paste)CSV_TB_Download'!S3401,15,4)</f>
        <v/>
      </c>
      <c r="G80" t="str">
        <f>'[1](Paste)CSV_TB_Download'!AA3401</f>
        <v>1050_491</v>
      </c>
      <c r="H80" t="str">
        <f t="shared" si="1"/>
        <v>Asset</v>
      </c>
      <c r="I80" t="str">
        <f>(RIGHT('[1](Paste)CSV_TB_Download'!I3401,LEN('[1](Paste)CSV_TB_Download'!I3401)-FIND("-",'[1](Paste)CSV_TB_Download'!I3401)))</f>
        <v xml:space="preserve"> Airport</v>
      </c>
      <c r="J80" t="str">
        <f>IF(ISBLANK('[1](Paste)CSV_TB_Download'!AD3401),"",'[1](Paste)CSV_TB_Download'!AD3401)</f>
        <v>Cash Restricted  Burl Arpt 2012 ABC Construction</v>
      </c>
      <c r="K80" s="4">
        <f>'[1](Paste)CSV_TB_Download'!AH3401</f>
        <v>5446.7</v>
      </c>
      <c r="L80" s="50"/>
    </row>
    <row r="81" spans="1:13" x14ac:dyDescent="0.25">
      <c r="A81">
        <v>400</v>
      </c>
      <c r="B81" t="str">
        <f>MID('[1](Paste)CSV_TB_Download'!I3402,8,3)</f>
        <v>400</v>
      </c>
      <c r="C81" t="str">
        <f>MID('[1](Paste)CSV_TB_Download'!M3402,14,2)</f>
        <v/>
      </c>
      <c r="D81" t="str">
        <f>MID('[1](Paste)CSV_TB_Download'!O3402,12,3)</f>
        <v/>
      </c>
      <c r="E81" t="str">
        <f>MID('[1](Paste)CSV_TB_Download'!Q3402,11,3)</f>
        <v/>
      </c>
      <c r="F81" t="str">
        <f>MID('[1](Paste)CSV_TB_Download'!S3402,15,4)</f>
        <v/>
      </c>
      <c r="G81" t="str">
        <f>'[1](Paste)CSV_TB_Download'!AA3402</f>
        <v>1050_494</v>
      </c>
      <c r="H81" t="str">
        <f t="shared" si="1"/>
        <v>Asset</v>
      </c>
      <c r="I81" t="str">
        <f>(RIGHT('[1](Paste)CSV_TB_Download'!I3402,LEN('[1](Paste)CSV_TB_Download'!I3402)-FIND("-",'[1](Paste)CSV_TB_Download'!I3402)))</f>
        <v xml:space="preserve"> Airport</v>
      </c>
      <c r="J81" t="str">
        <f>IF(ISBLANK('[1](Paste)CSV_TB_Download'!AD3402),"",'[1](Paste)CSV_TB_Download'!AD3402)</f>
        <v>Cash Restricted  Burl Arpt 2003 Debt Serv. Res.</v>
      </c>
      <c r="K81" s="4">
        <f>'[1](Paste)CSV_TB_Download'!AH3402</f>
        <v>1760920.45</v>
      </c>
      <c r="L81" s="50"/>
    </row>
    <row r="82" spans="1:13" x14ac:dyDescent="0.25">
      <c r="A82">
        <v>400</v>
      </c>
      <c r="B82" t="str">
        <f>MID('[1](Paste)CSV_TB_Download'!I3403,8,3)</f>
        <v>400</v>
      </c>
      <c r="C82" t="str">
        <f>MID('[1](Paste)CSV_TB_Download'!M3403,14,2)</f>
        <v/>
      </c>
      <c r="D82" t="str">
        <f>MID('[1](Paste)CSV_TB_Download'!O3403,12,3)</f>
        <v/>
      </c>
      <c r="E82" t="str">
        <f>MID('[1](Paste)CSV_TB_Download'!Q3403,11,3)</f>
        <v/>
      </c>
      <c r="F82" t="str">
        <f>MID('[1](Paste)CSV_TB_Download'!S3403,15,4)</f>
        <v/>
      </c>
      <c r="G82" t="str">
        <f>'[1](Paste)CSV_TB_Download'!AA3403</f>
        <v>1100_999</v>
      </c>
      <c r="H82" t="str">
        <f t="shared" si="1"/>
        <v>Asset</v>
      </c>
      <c r="I82" t="str">
        <f>(RIGHT('[1](Paste)CSV_TB_Download'!I3403,LEN('[1](Paste)CSV_TB_Download'!I3403)-FIND("-",'[1](Paste)CSV_TB_Download'!I3403)))</f>
        <v xml:space="preserve"> Airport</v>
      </c>
      <c r="J82" t="str">
        <f>IF(ISBLANK('[1](Paste)CSV_TB_Download'!AD3403),"",'[1](Paste)CSV_TB_Download'!AD3403)</f>
        <v>Cash Balance</v>
      </c>
      <c r="K82" s="4">
        <f>'[1](Paste)CSV_TB_Download'!AH3403</f>
        <v>7182680.3899999997</v>
      </c>
      <c r="L82" s="50"/>
      <c r="M82" s="4">
        <f>K82</f>
        <v>7182680.3899999997</v>
      </c>
    </row>
    <row r="83" spans="1:13" x14ac:dyDescent="0.25">
      <c r="A83">
        <v>400</v>
      </c>
      <c r="B83" t="str">
        <f>MID('[1](Paste)CSV_TB_Download'!I5180,8,3)</f>
        <v>999</v>
      </c>
      <c r="C83" t="str">
        <f>MID('[1](Paste)CSV_TB_Download'!M5180,14,2)</f>
        <v/>
      </c>
      <c r="D83" t="str">
        <f>MID('[1](Paste)CSV_TB_Download'!O5180,12,3)</f>
        <v/>
      </c>
      <c r="E83" t="str">
        <f>MID('[1](Paste)CSV_TB_Download'!Q5180,11,3)</f>
        <v/>
      </c>
      <c r="F83" t="str">
        <f>MID('[1](Paste)CSV_TB_Download'!S5180,15,4)</f>
        <v/>
      </c>
      <c r="G83" t="str">
        <f>'[1](Paste)CSV_TB_Download'!AA5180</f>
        <v>1100_400</v>
      </c>
      <c r="H83" t="str">
        <f t="shared" si="1"/>
        <v>Asset</v>
      </c>
      <c r="I83" t="str">
        <f>(RIGHT('[1](Paste)CSV_TB_Download'!I5180,LEN('[1](Paste)CSV_TB_Download'!I5180)-FIND("-",'[1](Paste)CSV_TB_Download'!I5180)))</f>
        <v xml:space="preserve"> Pooled Cash Fund</v>
      </c>
      <c r="J83" t="str">
        <f>IF(ISBLANK('[1](Paste)CSV_TB_Download'!AD5180),"",'[1](Paste)CSV_TB_Download'!AD5180)</f>
        <v>Cash Airport Fund</v>
      </c>
      <c r="K83" s="4">
        <f>'[1](Paste)CSV_TB_Download'!AH5180</f>
        <v>-7178845.3300000001</v>
      </c>
      <c r="L83" s="50"/>
    </row>
    <row r="84" spans="1:13" x14ac:dyDescent="0.25">
      <c r="A84">
        <v>401</v>
      </c>
      <c r="B84" t="str">
        <f>MID('[1](Paste)CSV_TB_Download'!I3842,8,3)</f>
        <v>401</v>
      </c>
      <c r="C84" t="str">
        <f>MID('[1](Paste)CSV_TB_Download'!M3842,14,2)</f>
        <v/>
      </c>
      <c r="D84" t="str">
        <f>MID('[1](Paste)CSV_TB_Download'!O3842,12,3)</f>
        <v/>
      </c>
      <c r="E84" t="str">
        <f>MID('[1](Paste)CSV_TB_Download'!Q3842,11,3)</f>
        <v/>
      </c>
      <c r="F84" t="str">
        <f>MID('[1](Paste)CSV_TB_Download'!S3842,15,4)</f>
        <v/>
      </c>
      <c r="G84" t="str">
        <f>'[1](Paste)CSV_TB_Download'!AA3842</f>
        <v>1000_400</v>
      </c>
      <c r="H84" t="str">
        <f t="shared" si="1"/>
        <v>Asset</v>
      </c>
      <c r="I84" t="str">
        <f>(RIGHT('[1](Paste)CSV_TB_Download'!I3842,LEN('[1](Paste)CSV_TB_Download'!I3842)-FIND("-",'[1](Paste)CSV_TB_Download'!I3842)))</f>
        <v xml:space="preserve"> Airport General Capital</v>
      </c>
      <c r="J84" t="str">
        <f>IF(ISBLANK('[1](Paste)CSV_TB_Download'!AD3842),"",'[1](Paste)CSV_TB_Download'!AD3842)</f>
        <v>Bank Account  Airport</v>
      </c>
      <c r="K84" s="4">
        <f>'[1](Paste)CSV_TB_Download'!AH3842</f>
        <v>38700.25</v>
      </c>
      <c r="L84" s="50"/>
    </row>
    <row r="85" spans="1:13" x14ac:dyDescent="0.25">
      <c r="A85">
        <v>401</v>
      </c>
      <c r="B85" t="str">
        <f>MID('[1](Paste)CSV_TB_Download'!I3843,8,3)</f>
        <v>401</v>
      </c>
      <c r="C85" t="str">
        <f>MID('[1](Paste)CSV_TB_Download'!M3843,14,2)</f>
        <v/>
      </c>
      <c r="D85" t="str">
        <f>MID('[1](Paste)CSV_TB_Download'!O3843,12,3)</f>
        <v/>
      </c>
      <c r="E85" t="str">
        <f>MID('[1](Paste)CSV_TB_Download'!Q3843,11,3)</f>
        <v/>
      </c>
      <c r="F85" t="str">
        <f>MID('[1](Paste)CSV_TB_Download'!S3843,15,4)</f>
        <v/>
      </c>
      <c r="G85" t="str">
        <f>'[1](Paste)CSV_TB_Download'!AA3843</f>
        <v>1100_999</v>
      </c>
      <c r="H85" t="str">
        <f t="shared" si="1"/>
        <v>Asset</v>
      </c>
      <c r="I85" t="str">
        <f>(RIGHT('[1](Paste)CSV_TB_Download'!I3843,LEN('[1](Paste)CSV_TB_Download'!I3843)-FIND("-",'[1](Paste)CSV_TB_Download'!I3843)))</f>
        <v xml:space="preserve"> Airport General Capital</v>
      </c>
      <c r="J85" t="str">
        <f>IF(ISBLANK('[1](Paste)CSV_TB_Download'!AD3843),"",'[1](Paste)CSV_TB_Download'!AD3843)</f>
        <v>Cash Balance</v>
      </c>
      <c r="K85" s="4">
        <f>'[1](Paste)CSV_TB_Download'!AH3843</f>
        <v>-96395.15</v>
      </c>
      <c r="L85" s="50"/>
      <c r="M85" s="4">
        <f>K85</f>
        <v>-96395.15</v>
      </c>
    </row>
    <row r="86" spans="1:13" x14ac:dyDescent="0.25">
      <c r="A86">
        <v>401</v>
      </c>
      <c r="B86" t="str">
        <f>MID('[1](Paste)CSV_TB_Download'!I5181,8,3)</f>
        <v>999</v>
      </c>
      <c r="C86" t="str">
        <f>MID('[1](Paste)CSV_TB_Download'!M5181,14,2)</f>
        <v/>
      </c>
      <c r="D86" t="str">
        <f>MID('[1](Paste)CSV_TB_Download'!O5181,12,3)</f>
        <v/>
      </c>
      <c r="E86" t="str">
        <f>MID('[1](Paste)CSV_TB_Download'!Q5181,11,3)</f>
        <v/>
      </c>
      <c r="F86" t="str">
        <f>MID('[1](Paste)CSV_TB_Download'!S5181,15,4)</f>
        <v/>
      </c>
      <c r="G86" t="str">
        <f>'[1](Paste)CSV_TB_Download'!AA5181</f>
        <v>1100_401</v>
      </c>
      <c r="H86" t="str">
        <f t="shared" si="1"/>
        <v>Asset</v>
      </c>
      <c r="I86" t="str">
        <f>(RIGHT('[1](Paste)CSV_TB_Download'!I5181,LEN('[1](Paste)CSV_TB_Download'!I5181)-FIND("-",'[1](Paste)CSV_TB_Download'!I5181)))</f>
        <v xml:space="preserve"> Pooled Cash Fund</v>
      </c>
      <c r="J86" t="str">
        <f>IF(ISBLANK('[1](Paste)CSV_TB_Download'!AD5181),"",'[1](Paste)CSV_TB_Download'!AD5181)</f>
        <v>Cash Airport Improvement Project Fund</v>
      </c>
      <c r="K86" s="4">
        <f>'[1](Paste)CSV_TB_Download'!AH5181</f>
        <v>96395.15</v>
      </c>
      <c r="L86" s="50"/>
      <c r="M86" s="4"/>
    </row>
    <row r="87" spans="1:13" x14ac:dyDescent="0.25">
      <c r="A87">
        <v>404</v>
      </c>
      <c r="B87" t="str">
        <f>MID('[1](Paste)CSV_TB_Download'!I3847,8,3)</f>
        <v>404</v>
      </c>
      <c r="C87" t="str">
        <f>MID('[1](Paste)CSV_TB_Download'!M3847,14,2)</f>
        <v/>
      </c>
      <c r="D87" t="str">
        <f>MID('[1](Paste)CSV_TB_Download'!O3847,12,3)</f>
        <v/>
      </c>
      <c r="E87" t="str">
        <f>MID('[1](Paste)CSV_TB_Download'!Q3847,11,3)</f>
        <v/>
      </c>
      <c r="F87" t="str">
        <f>MID('[1](Paste)CSV_TB_Download'!S3847,15,4)</f>
        <v/>
      </c>
      <c r="G87" t="str">
        <f>'[1](Paste)CSV_TB_Download'!AA3847</f>
        <v>1000_400</v>
      </c>
      <c r="H87" t="str">
        <f t="shared" si="1"/>
        <v>Asset</v>
      </c>
      <c r="I87" t="str">
        <f>(RIGHT('[1](Paste)CSV_TB_Download'!I3847,LEN('[1](Paste)CSV_TB_Download'!I3847)-FIND("-",'[1](Paste)CSV_TB_Download'!I3847)))</f>
        <v xml:space="preserve"> AIP 87 - Land Acq 2011</v>
      </c>
      <c r="J87" t="str">
        <f>IF(ISBLANK('[1](Paste)CSV_TB_Download'!AD3847),"",'[1](Paste)CSV_TB_Download'!AD3847)</f>
        <v>Bank Account  Airport</v>
      </c>
      <c r="K87" s="4">
        <f>'[1](Paste)CSV_TB_Download'!AH3847</f>
        <v>53697</v>
      </c>
      <c r="L87" s="50"/>
    </row>
    <row r="88" spans="1:13" x14ac:dyDescent="0.25">
      <c r="A88">
        <v>404</v>
      </c>
      <c r="B88" t="str">
        <f>MID('[1](Paste)CSV_TB_Download'!I3848,8,3)</f>
        <v>404</v>
      </c>
      <c r="C88" t="str">
        <f>MID('[1](Paste)CSV_TB_Download'!M3848,14,2)</f>
        <v/>
      </c>
      <c r="D88" t="str">
        <f>MID('[1](Paste)CSV_TB_Download'!O3848,12,3)</f>
        <v/>
      </c>
      <c r="E88" t="str">
        <f>MID('[1](Paste)CSV_TB_Download'!Q3848,11,3)</f>
        <v/>
      </c>
      <c r="F88" t="str">
        <f>MID('[1](Paste)CSV_TB_Download'!S3848,15,4)</f>
        <v/>
      </c>
      <c r="G88" t="str">
        <f>'[1](Paste)CSV_TB_Download'!AA3848</f>
        <v>1100_999</v>
      </c>
      <c r="H88" t="str">
        <f t="shared" si="1"/>
        <v>Asset</v>
      </c>
      <c r="I88" t="str">
        <f>(RIGHT('[1](Paste)CSV_TB_Download'!I3848,LEN('[1](Paste)CSV_TB_Download'!I3848)-FIND("-",'[1](Paste)CSV_TB_Download'!I3848)))</f>
        <v xml:space="preserve"> AIP 87 - Land Acq 2011</v>
      </c>
      <c r="J88" t="str">
        <f>IF(ISBLANK('[1](Paste)CSV_TB_Download'!AD3848),"",'[1](Paste)CSV_TB_Download'!AD3848)</f>
        <v>Cash Balance</v>
      </c>
      <c r="K88" s="4">
        <f>'[1](Paste)CSV_TB_Download'!AH3848</f>
        <v>-2993.78</v>
      </c>
      <c r="L88" s="50"/>
      <c r="M88" s="4">
        <f>K88</f>
        <v>-2993.78</v>
      </c>
    </row>
    <row r="89" spans="1:13" x14ac:dyDescent="0.25">
      <c r="A89">
        <v>404</v>
      </c>
      <c r="B89" t="str">
        <f>MID('[1](Paste)CSV_TB_Download'!I5182,8,3)</f>
        <v>999</v>
      </c>
      <c r="C89" t="str">
        <f>MID('[1](Paste)CSV_TB_Download'!M5182,14,2)</f>
        <v/>
      </c>
      <c r="D89" t="str">
        <f>MID('[1](Paste)CSV_TB_Download'!O5182,12,3)</f>
        <v/>
      </c>
      <c r="E89" t="str">
        <f>MID('[1](Paste)CSV_TB_Download'!Q5182,11,3)</f>
        <v/>
      </c>
      <c r="F89" t="str">
        <f>MID('[1](Paste)CSV_TB_Download'!S5182,15,4)</f>
        <v/>
      </c>
      <c r="G89" t="str">
        <f>'[1](Paste)CSV_TB_Download'!AA5182</f>
        <v>1100_404</v>
      </c>
      <c r="H89" t="str">
        <f t="shared" si="1"/>
        <v>Asset</v>
      </c>
      <c r="I89" t="str">
        <f>(RIGHT('[1](Paste)CSV_TB_Download'!I5182,LEN('[1](Paste)CSV_TB_Download'!I5182)-FIND("-",'[1](Paste)CSV_TB_Download'!I5182)))</f>
        <v xml:space="preserve"> Pooled Cash Fund</v>
      </c>
      <c r="J89" t="str">
        <f>IF(ISBLANK('[1](Paste)CSV_TB_Download'!AD5182),"",'[1](Paste)CSV_TB_Download'!AD5182)</f>
        <v xml:space="preserve">Cash AIP 87 - Land Acq 2011 </v>
      </c>
      <c r="K89" s="4">
        <f>'[1](Paste)CSV_TB_Download'!AH5182</f>
        <v>2993.78</v>
      </c>
      <c r="L89" s="50"/>
    </row>
    <row r="90" spans="1:13" x14ac:dyDescent="0.25">
      <c r="A90">
        <v>405</v>
      </c>
      <c r="B90" t="str">
        <f>MID('[1](Paste)CSV_TB_Download'!I3871,8,3)</f>
        <v>405</v>
      </c>
      <c r="C90" t="str">
        <f>MID('[1](Paste)CSV_TB_Download'!M3871,14,2)</f>
        <v/>
      </c>
      <c r="D90" t="str">
        <f>MID('[1](Paste)CSV_TB_Download'!O3871,12,3)</f>
        <v/>
      </c>
      <c r="E90" t="str">
        <f>MID('[1](Paste)CSV_TB_Download'!Q3871,11,3)</f>
        <v/>
      </c>
      <c r="F90" t="str">
        <f>MID('[1](Paste)CSV_TB_Download'!S3871,15,4)</f>
        <v/>
      </c>
      <c r="G90" t="str">
        <f>'[1](Paste)CSV_TB_Download'!AA3871</f>
        <v>1100_999</v>
      </c>
      <c r="H90" t="str">
        <f t="shared" si="1"/>
        <v>Asset</v>
      </c>
      <c r="I90" t="str">
        <f>(RIGHT('[1](Paste)CSV_TB_Download'!I3871,LEN('[1](Paste)CSV_TB_Download'!I3871)-FIND("-",'[1](Paste)CSV_TB_Download'!I3871)))</f>
        <v xml:space="preserve"> AIP 84 - LAND 2010 PHASE 2</v>
      </c>
      <c r="J90" t="str">
        <f>IF(ISBLANK('[1](Paste)CSV_TB_Download'!AD3871),"",'[1](Paste)CSV_TB_Download'!AD3871)</f>
        <v>Cash Balance</v>
      </c>
      <c r="K90" s="4">
        <f>'[1](Paste)CSV_TB_Download'!AH3871</f>
        <v>2264</v>
      </c>
      <c r="L90" s="50"/>
      <c r="M90" s="4">
        <f>K90</f>
        <v>2264</v>
      </c>
    </row>
    <row r="91" spans="1:13" x14ac:dyDescent="0.25">
      <c r="A91">
        <v>405</v>
      </c>
      <c r="B91" t="str">
        <f>MID('[1](Paste)CSV_TB_Download'!I5183,8,3)</f>
        <v>999</v>
      </c>
      <c r="C91" t="str">
        <f>MID('[1](Paste)CSV_TB_Download'!M5183,14,2)</f>
        <v/>
      </c>
      <c r="D91" t="str">
        <f>MID('[1](Paste)CSV_TB_Download'!O5183,12,3)</f>
        <v/>
      </c>
      <c r="E91" t="str">
        <f>MID('[1](Paste)CSV_TB_Download'!Q5183,11,3)</f>
        <v/>
      </c>
      <c r="F91" t="str">
        <f>MID('[1](Paste)CSV_TB_Download'!S5183,15,4)</f>
        <v/>
      </c>
      <c r="G91" t="str">
        <f>'[1](Paste)CSV_TB_Download'!AA5183</f>
        <v>1100_405</v>
      </c>
      <c r="H91" t="str">
        <f t="shared" si="1"/>
        <v>Asset</v>
      </c>
      <c r="I91" t="str">
        <f>(RIGHT('[1](Paste)CSV_TB_Download'!I5183,LEN('[1](Paste)CSV_TB_Download'!I5183)-FIND("-",'[1](Paste)CSV_TB_Download'!I5183)))</f>
        <v xml:space="preserve"> Pooled Cash Fund</v>
      </c>
      <c r="J91" t="str">
        <f>IF(ISBLANK('[1](Paste)CSV_TB_Download'!AD5183),"",'[1](Paste)CSV_TB_Download'!AD5183)</f>
        <v xml:space="preserve">Cash AIP 84 - LAND 2010 PHASE 2 </v>
      </c>
      <c r="K91" s="4">
        <f>'[1](Paste)CSV_TB_Download'!AH5183</f>
        <v>-2264</v>
      </c>
      <c r="L91" s="50"/>
    </row>
    <row r="92" spans="1:13" x14ac:dyDescent="0.25">
      <c r="A92">
        <v>406</v>
      </c>
      <c r="B92" t="str">
        <f>MID('[1](Paste)CSV_TB_Download'!I3898,8,3)</f>
        <v>406</v>
      </c>
      <c r="C92" t="str">
        <f>MID('[1](Paste)CSV_TB_Download'!M3898,14,2)</f>
        <v/>
      </c>
      <c r="D92" t="str">
        <f>MID('[1](Paste)CSV_TB_Download'!O3898,12,3)</f>
        <v/>
      </c>
      <c r="E92" t="str">
        <f>MID('[1](Paste)CSV_TB_Download'!Q3898,11,3)</f>
        <v/>
      </c>
      <c r="F92" t="str">
        <f>MID('[1](Paste)CSV_TB_Download'!S3898,15,4)</f>
        <v/>
      </c>
      <c r="G92" t="str">
        <f>'[1](Paste)CSV_TB_Download'!AA3898</f>
        <v>1100_999</v>
      </c>
      <c r="H92" t="str">
        <f t="shared" si="1"/>
        <v>Asset</v>
      </c>
      <c r="I92" t="str">
        <f>(RIGHT('[1](Paste)CSV_TB_Download'!I3898,LEN('[1](Paste)CSV_TB_Download'!I3898)-FIND("-",'[1](Paste)CSV_TB_Download'!I3898)))</f>
        <v xml:space="preserve"> AIP89-2012 Development</v>
      </c>
      <c r="J92" t="str">
        <f>IF(ISBLANK('[1](Paste)CSV_TB_Download'!AD3898),"",'[1](Paste)CSV_TB_Download'!AD3898)</f>
        <v>Cash Balance</v>
      </c>
      <c r="K92" s="4">
        <f>'[1](Paste)CSV_TB_Download'!AH3898</f>
        <v>13370.79</v>
      </c>
      <c r="L92" s="50"/>
      <c r="M92" s="4">
        <f>K92</f>
        <v>13370.79</v>
      </c>
    </row>
    <row r="93" spans="1:13" x14ac:dyDescent="0.25">
      <c r="A93">
        <v>406</v>
      </c>
      <c r="B93" t="str">
        <f>MID('[1](Paste)CSV_TB_Download'!I5184,8,3)</f>
        <v>999</v>
      </c>
      <c r="C93" t="str">
        <f>MID('[1](Paste)CSV_TB_Download'!M5184,14,2)</f>
        <v/>
      </c>
      <c r="D93" t="str">
        <f>MID('[1](Paste)CSV_TB_Download'!O5184,12,3)</f>
        <v/>
      </c>
      <c r="E93" t="str">
        <f>MID('[1](Paste)CSV_TB_Download'!Q5184,11,3)</f>
        <v/>
      </c>
      <c r="F93" t="str">
        <f>MID('[1](Paste)CSV_TB_Download'!S5184,15,4)</f>
        <v/>
      </c>
      <c r="G93" t="str">
        <f>'[1](Paste)CSV_TB_Download'!AA5184</f>
        <v>1100_406</v>
      </c>
      <c r="H93" t="str">
        <f t="shared" si="1"/>
        <v>Asset</v>
      </c>
      <c r="I93" t="str">
        <f>(RIGHT('[1](Paste)CSV_TB_Download'!I5184,LEN('[1](Paste)CSV_TB_Download'!I5184)-FIND("-",'[1](Paste)CSV_TB_Download'!I5184)))</f>
        <v xml:space="preserve"> Pooled Cash Fund</v>
      </c>
      <c r="J93" t="str">
        <f>IF(ISBLANK('[1](Paste)CSV_TB_Download'!AD5184),"",'[1](Paste)CSV_TB_Download'!AD5184)</f>
        <v xml:space="preserve">Cash AIP__ - Land Acq 2013 </v>
      </c>
      <c r="K93" s="4">
        <f>'[1](Paste)CSV_TB_Download'!AH5184</f>
        <v>-13370.79</v>
      </c>
      <c r="L93" s="50"/>
    </row>
    <row r="94" spans="1:13" x14ac:dyDescent="0.25">
      <c r="A94">
        <v>407</v>
      </c>
      <c r="B94" t="str">
        <f>MID('[1](Paste)CSV_TB_Download'!I3911,8,3)</f>
        <v>407</v>
      </c>
      <c r="C94" t="str">
        <f>MID('[1](Paste)CSV_TB_Download'!M3911,14,2)</f>
        <v/>
      </c>
      <c r="D94" t="str">
        <f>MID('[1](Paste)CSV_TB_Download'!O3911,12,3)</f>
        <v/>
      </c>
      <c r="E94" t="str">
        <f>MID('[1](Paste)CSV_TB_Download'!Q3911,11,3)</f>
        <v/>
      </c>
      <c r="F94" t="str">
        <f>MID('[1](Paste)CSV_TB_Download'!S3911,15,4)</f>
        <v/>
      </c>
      <c r="G94" t="str">
        <f>'[1](Paste)CSV_TB_Download'!AA3911</f>
        <v>1000_400</v>
      </c>
      <c r="H94" t="str">
        <f t="shared" si="1"/>
        <v>Asset</v>
      </c>
      <c r="I94" t="str">
        <f>(RIGHT('[1](Paste)CSV_TB_Download'!I3911,LEN('[1](Paste)CSV_TB_Download'!I3911)-FIND("-",'[1](Paste)CSV_TB_Download'!I3911)))</f>
        <v xml:space="preserve"> AIP88 - LAND 2011B</v>
      </c>
      <c r="J94" t="str">
        <f>IF(ISBLANK('[1](Paste)CSV_TB_Download'!AD3911),"",'[1](Paste)CSV_TB_Download'!AD3911)</f>
        <v>Bank Account  Airport</v>
      </c>
      <c r="K94" s="4">
        <f>'[1](Paste)CSV_TB_Download'!AH3911</f>
        <v>101124</v>
      </c>
      <c r="L94" s="50"/>
    </row>
    <row r="95" spans="1:13" x14ac:dyDescent="0.25">
      <c r="A95">
        <v>407</v>
      </c>
      <c r="B95" t="str">
        <f>MID('[1](Paste)CSV_TB_Download'!I3912,8,3)</f>
        <v>407</v>
      </c>
      <c r="C95" t="str">
        <f>MID('[1](Paste)CSV_TB_Download'!M3912,14,2)</f>
        <v/>
      </c>
      <c r="D95" t="str">
        <f>MID('[1](Paste)CSV_TB_Download'!O3912,12,3)</f>
        <v/>
      </c>
      <c r="E95" t="str">
        <f>MID('[1](Paste)CSV_TB_Download'!Q3912,11,3)</f>
        <v/>
      </c>
      <c r="F95" t="str">
        <f>MID('[1](Paste)CSV_TB_Download'!S3912,15,4)</f>
        <v/>
      </c>
      <c r="G95" t="str">
        <f>'[1](Paste)CSV_TB_Download'!AA3912</f>
        <v>1100_999</v>
      </c>
      <c r="H95" t="str">
        <f t="shared" si="1"/>
        <v>Asset</v>
      </c>
      <c r="I95" t="str">
        <f>(RIGHT('[1](Paste)CSV_TB_Download'!I3912,LEN('[1](Paste)CSV_TB_Download'!I3912)-FIND("-",'[1](Paste)CSV_TB_Download'!I3912)))</f>
        <v xml:space="preserve"> AIP88 - LAND 2011B</v>
      </c>
      <c r="J95" t="str">
        <f>IF(ISBLANK('[1](Paste)CSV_TB_Download'!AD3912),"",'[1](Paste)CSV_TB_Download'!AD3912)</f>
        <v>Cash Balance</v>
      </c>
      <c r="K95" s="4">
        <f>'[1](Paste)CSV_TB_Download'!AH3912</f>
        <v>52626.27</v>
      </c>
      <c r="L95" s="50"/>
      <c r="M95" s="4">
        <f>K95</f>
        <v>52626.27</v>
      </c>
    </row>
    <row r="96" spans="1:13" x14ac:dyDescent="0.25">
      <c r="A96">
        <v>407</v>
      </c>
      <c r="B96" t="str">
        <f>MID('[1](Paste)CSV_TB_Download'!I5185,8,3)</f>
        <v>999</v>
      </c>
      <c r="C96" t="str">
        <f>MID('[1](Paste)CSV_TB_Download'!M5185,14,2)</f>
        <v/>
      </c>
      <c r="D96" t="str">
        <f>MID('[1](Paste)CSV_TB_Download'!O5185,12,3)</f>
        <v/>
      </c>
      <c r="E96" t="str">
        <f>MID('[1](Paste)CSV_TB_Download'!Q5185,11,3)</f>
        <v/>
      </c>
      <c r="F96" t="str">
        <f>MID('[1](Paste)CSV_TB_Download'!S5185,15,4)</f>
        <v/>
      </c>
      <c r="G96" t="str">
        <f>'[1](Paste)CSV_TB_Download'!AA5185</f>
        <v>1100_407</v>
      </c>
      <c r="H96" t="str">
        <f t="shared" si="1"/>
        <v>Asset</v>
      </c>
      <c r="I96" t="str">
        <f>(RIGHT('[1](Paste)CSV_TB_Download'!I5185,LEN('[1](Paste)CSV_TB_Download'!I5185)-FIND("-",'[1](Paste)CSV_TB_Download'!I5185)))</f>
        <v xml:space="preserve"> Pooled Cash Fund</v>
      </c>
      <c r="J96" t="str">
        <f>IF(ISBLANK('[1](Paste)CSV_TB_Download'!AD5185),"",'[1](Paste)CSV_TB_Download'!AD5185)</f>
        <v>Cash AIP88 Land 2011B</v>
      </c>
      <c r="K96" s="4">
        <f>'[1](Paste)CSV_TB_Download'!AH5185</f>
        <v>-52626.27</v>
      </c>
      <c r="L96" s="50"/>
    </row>
    <row r="97" spans="1:13" x14ac:dyDescent="0.25">
      <c r="A97">
        <v>409</v>
      </c>
      <c r="B97" t="str">
        <f>MID('[1](Paste)CSV_TB_Download'!I3931,8,3)</f>
        <v>409</v>
      </c>
      <c r="C97" t="str">
        <f>MID('[1](Paste)CSV_TB_Download'!M3931,14,2)</f>
        <v/>
      </c>
      <c r="D97" t="str">
        <f>MID('[1](Paste)CSV_TB_Download'!O3931,12,3)</f>
        <v/>
      </c>
      <c r="E97" t="str">
        <f>MID('[1](Paste)CSV_TB_Download'!Q3931,11,3)</f>
        <v/>
      </c>
      <c r="F97" t="str">
        <f>MID('[1](Paste)CSV_TB_Download'!S3931,15,4)</f>
        <v/>
      </c>
      <c r="G97" t="str">
        <f>'[1](Paste)CSV_TB_Download'!AA3931</f>
        <v>1100_999</v>
      </c>
      <c r="H97" t="str">
        <f t="shared" si="1"/>
        <v>Asset</v>
      </c>
      <c r="I97" t="str">
        <f>(RIGHT('[1](Paste)CSV_TB_Download'!I3931,LEN('[1](Paste)CSV_TB_Download'!I3931)-FIND("-",'[1](Paste)CSV_TB_Download'!I3931)))</f>
        <v xml:space="preserve"> AIP 81 - LAND 2010 PROPERTIES</v>
      </c>
      <c r="J97" t="str">
        <f>IF(ISBLANK('[1](Paste)CSV_TB_Download'!AD3931),"",'[1](Paste)CSV_TB_Download'!AD3931)</f>
        <v>Cash Balance</v>
      </c>
      <c r="K97" s="4">
        <f>'[1](Paste)CSV_TB_Download'!AH3931</f>
        <v>1267</v>
      </c>
      <c r="L97" s="50"/>
      <c r="M97" s="4">
        <f>K97</f>
        <v>1267</v>
      </c>
    </row>
    <row r="98" spans="1:13" x14ac:dyDescent="0.25">
      <c r="A98">
        <v>409</v>
      </c>
      <c r="B98" t="str">
        <f>MID('[1](Paste)CSV_TB_Download'!I5186,8,3)</f>
        <v>999</v>
      </c>
      <c r="C98" t="str">
        <f>MID('[1](Paste)CSV_TB_Download'!M5186,14,2)</f>
        <v/>
      </c>
      <c r="D98" t="str">
        <f>MID('[1](Paste)CSV_TB_Download'!O5186,12,3)</f>
        <v/>
      </c>
      <c r="E98" t="str">
        <f>MID('[1](Paste)CSV_TB_Download'!Q5186,11,3)</f>
        <v/>
      </c>
      <c r="F98" t="str">
        <f>MID('[1](Paste)CSV_TB_Download'!S5186,15,4)</f>
        <v/>
      </c>
      <c r="G98" t="str">
        <f>'[1](Paste)CSV_TB_Download'!AA5186</f>
        <v>1100_409</v>
      </c>
      <c r="H98" t="str">
        <f t="shared" si="1"/>
        <v>Asset</v>
      </c>
      <c r="I98" t="str">
        <f>(RIGHT('[1](Paste)CSV_TB_Download'!I5186,LEN('[1](Paste)CSV_TB_Download'!I5186)-FIND("-",'[1](Paste)CSV_TB_Download'!I5186)))</f>
        <v xml:space="preserve"> Pooled Cash Fund</v>
      </c>
      <c r="J98" t="str">
        <f>IF(ISBLANK('[1](Paste)CSV_TB_Download'!AD5186),"",'[1](Paste)CSV_TB_Download'!AD5186)</f>
        <v xml:space="preserve">Cash AIP 81 - Land 2010 Properties </v>
      </c>
      <c r="K98" s="4">
        <f>'[1](Paste)CSV_TB_Download'!AH5186</f>
        <v>-1267</v>
      </c>
      <c r="L98" s="50"/>
    </row>
    <row r="99" spans="1:13" x14ac:dyDescent="0.25">
      <c r="A99">
        <v>421</v>
      </c>
      <c r="B99" t="str">
        <f>MID('[1](Paste)CSV_TB_Download'!I3960,8,3)</f>
        <v>421</v>
      </c>
      <c r="C99" t="str">
        <f>MID('[1](Paste)CSV_TB_Download'!M3960,14,2)</f>
        <v/>
      </c>
      <c r="D99" t="str">
        <f>MID('[1](Paste)CSV_TB_Download'!O3960,12,3)</f>
        <v/>
      </c>
      <c r="E99" t="str">
        <f>MID('[1](Paste)CSV_TB_Download'!Q3960,11,3)</f>
        <v/>
      </c>
      <c r="F99" t="str">
        <f>MID('[1](Paste)CSV_TB_Download'!S3960,15,4)</f>
        <v/>
      </c>
      <c r="G99" t="str">
        <f>'[1](Paste)CSV_TB_Download'!AA3960</f>
        <v>1100_999</v>
      </c>
      <c r="H99" t="str">
        <f t="shared" si="1"/>
        <v>Asset</v>
      </c>
      <c r="I99" t="str">
        <f>(RIGHT('[1](Paste)CSV_TB_Download'!I3960,LEN('[1](Paste)CSV_TB_Download'!I3960)-FIND("-",'[1](Paste)CSV_TB_Download'!I3960)))</f>
        <v xml:space="preserve"> AIP 74 - LAND 09 NOISE</v>
      </c>
      <c r="J99" t="str">
        <f>IF(ISBLANK('[1](Paste)CSV_TB_Download'!AD3960),"",'[1](Paste)CSV_TB_Download'!AD3960)</f>
        <v>Cash Balance</v>
      </c>
      <c r="K99" s="4">
        <f>'[1](Paste)CSV_TB_Download'!AH3960</f>
        <v>252.92</v>
      </c>
      <c r="L99" s="50"/>
      <c r="M99" s="4">
        <f>K99</f>
        <v>252.92</v>
      </c>
    </row>
    <row r="100" spans="1:13" x14ac:dyDescent="0.25">
      <c r="A100">
        <v>421</v>
      </c>
      <c r="B100" t="str">
        <f>MID('[1](Paste)CSV_TB_Download'!I5187,8,3)</f>
        <v>999</v>
      </c>
      <c r="C100" t="str">
        <f>MID('[1](Paste)CSV_TB_Download'!M5187,14,2)</f>
        <v/>
      </c>
      <c r="D100" t="str">
        <f>MID('[1](Paste)CSV_TB_Download'!O5187,12,3)</f>
        <v/>
      </c>
      <c r="E100" t="str">
        <f>MID('[1](Paste)CSV_TB_Download'!Q5187,11,3)</f>
        <v/>
      </c>
      <c r="F100" t="str">
        <f>MID('[1](Paste)CSV_TB_Download'!S5187,15,4)</f>
        <v/>
      </c>
      <c r="G100" t="str">
        <f>'[1](Paste)CSV_TB_Download'!AA5187</f>
        <v>1100_421</v>
      </c>
      <c r="H100" t="str">
        <f t="shared" si="1"/>
        <v>Asset</v>
      </c>
      <c r="I100" t="str">
        <f>(RIGHT('[1](Paste)CSV_TB_Download'!I5187,LEN('[1](Paste)CSV_TB_Download'!I5187)-FIND("-",'[1](Paste)CSV_TB_Download'!I5187)))</f>
        <v xml:space="preserve"> Pooled Cash Fund</v>
      </c>
      <c r="J100" t="str">
        <f>IF(ISBLANK('[1](Paste)CSV_TB_Download'!AD5187),"",'[1](Paste)CSV_TB_Download'!AD5187)</f>
        <v xml:space="preserve">Cash AIP 74 - Land 09 Noise </v>
      </c>
      <c r="K100" s="4">
        <f>'[1](Paste)CSV_TB_Download'!AH5187</f>
        <v>-252.92</v>
      </c>
      <c r="L100" s="50"/>
    </row>
    <row r="101" spans="1:13" x14ac:dyDescent="0.25">
      <c r="A101">
        <v>426</v>
      </c>
      <c r="B101" t="str">
        <f>MID('[1](Paste)CSV_TB_Download'!I3982,8,3)</f>
        <v>426</v>
      </c>
      <c r="C101" t="str">
        <f>MID('[1](Paste)CSV_TB_Download'!M3982,14,2)</f>
        <v/>
      </c>
      <c r="D101" t="str">
        <f>MID('[1](Paste)CSV_TB_Download'!O3982,12,3)</f>
        <v/>
      </c>
      <c r="E101" t="str">
        <f>MID('[1](Paste)CSV_TB_Download'!Q3982,11,3)</f>
        <v/>
      </c>
      <c r="F101" t="str">
        <f>MID('[1](Paste)CSV_TB_Download'!S3982,15,4)</f>
        <v/>
      </c>
      <c r="G101" t="str">
        <f>'[1](Paste)CSV_TB_Download'!AA3982</f>
        <v>1100_999</v>
      </c>
      <c r="H101" t="str">
        <f t="shared" si="1"/>
        <v>Asset</v>
      </c>
      <c r="I101" t="str">
        <f>(RIGHT('[1](Paste)CSV_TB_Download'!I3982,LEN('[1](Paste)CSV_TB_Download'!I3982)-FIND("-",'[1](Paste)CSV_TB_Download'!I3982)))</f>
        <v xml:space="preserve"> AIP 78 - LAND 2010 NOISE</v>
      </c>
      <c r="J101" t="str">
        <f>IF(ISBLANK('[1](Paste)CSV_TB_Download'!AD3982),"",'[1](Paste)CSV_TB_Download'!AD3982)</f>
        <v>Cash Balance</v>
      </c>
      <c r="K101" s="4">
        <f>'[1](Paste)CSV_TB_Download'!AH3982</f>
        <v>797</v>
      </c>
      <c r="L101" s="50"/>
      <c r="M101" s="4">
        <f>K101</f>
        <v>797</v>
      </c>
    </row>
    <row r="102" spans="1:13" x14ac:dyDescent="0.25">
      <c r="A102">
        <v>426</v>
      </c>
      <c r="B102" t="str">
        <f>MID('[1](Paste)CSV_TB_Download'!I5188,8,3)</f>
        <v>999</v>
      </c>
      <c r="C102" t="str">
        <f>MID('[1](Paste)CSV_TB_Download'!M5188,14,2)</f>
        <v/>
      </c>
      <c r="D102" t="str">
        <f>MID('[1](Paste)CSV_TB_Download'!O5188,12,3)</f>
        <v/>
      </c>
      <c r="E102" t="str">
        <f>MID('[1](Paste)CSV_TB_Download'!Q5188,11,3)</f>
        <v/>
      </c>
      <c r="F102" t="str">
        <f>MID('[1](Paste)CSV_TB_Download'!S5188,15,4)</f>
        <v/>
      </c>
      <c r="G102" t="str">
        <f>'[1](Paste)CSV_TB_Download'!AA5188</f>
        <v>1100_426</v>
      </c>
      <c r="H102" t="str">
        <f t="shared" si="1"/>
        <v>Asset</v>
      </c>
      <c r="I102" t="str">
        <f>(RIGHT('[1](Paste)CSV_TB_Download'!I5188,LEN('[1](Paste)CSV_TB_Download'!I5188)-FIND("-",'[1](Paste)CSV_TB_Download'!I5188)))</f>
        <v xml:space="preserve"> Pooled Cash Fund</v>
      </c>
      <c r="J102" t="str">
        <f>IF(ISBLANK('[1](Paste)CSV_TB_Download'!AD5188),"",'[1](Paste)CSV_TB_Download'!AD5188)</f>
        <v xml:space="preserve">Cash AIP 78 - Land 2010 Noise </v>
      </c>
      <c r="K102" s="4">
        <f>'[1](Paste)CSV_TB_Download'!AH5188</f>
        <v>-797</v>
      </c>
      <c r="L102" s="50"/>
    </row>
    <row r="103" spans="1:13" x14ac:dyDescent="0.25">
      <c r="A103">
        <v>427</v>
      </c>
      <c r="B103" t="str">
        <f>MID('[1](Paste)CSV_TB_Download'!I3998,8,3)</f>
        <v>427</v>
      </c>
      <c r="C103" t="str">
        <f>MID('[1](Paste)CSV_TB_Download'!M3998,14,2)</f>
        <v/>
      </c>
      <c r="D103" t="str">
        <f>MID('[1](Paste)CSV_TB_Download'!O3998,12,3)</f>
        <v/>
      </c>
      <c r="E103" t="str">
        <f>MID('[1](Paste)CSV_TB_Download'!Q3998,11,3)</f>
        <v/>
      </c>
      <c r="F103" t="str">
        <f>MID('[1](Paste)CSV_TB_Download'!S3998,15,4)</f>
        <v/>
      </c>
      <c r="G103" t="str">
        <f>'[1](Paste)CSV_TB_Download'!AA3998</f>
        <v>1100_999</v>
      </c>
      <c r="H103" t="str">
        <f t="shared" si="1"/>
        <v>Asset</v>
      </c>
      <c r="I103" t="str">
        <f>(RIGHT('[1](Paste)CSV_TB_Download'!I3998,LEN('[1](Paste)CSV_TB_Download'!I3998)-FIND("-",'[1](Paste)CSV_TB_Download'!I3998)))</f>
        <v xml:space="preserve"> AIP 76 - SED PH2C T/W TO R/W 33</v>
      </c>
      <c r="J103" t="str">
        <f>IF(ISBLANK('[1](Paste)CSV_TB_Download'!AD3998),"",'[1](Paste)CSV_TB_Download'!AD3998)</f>
        <v>Cash Balance</v>
      </c>
      <c r="K103" s="4">
        <f>'[1](Paste)CSV_TB_Download'!AH3998</f>
        <v>132</v>
      </c>
      <c r="L103" s="50"/>
      <c r="M103" s="4">
        <f>K103</f>
        <v>132</v>
      </c>
    </row>
    <row r="104" spans="1:13" x14ac:dyDescent="0.25">
      <c r="A104">
        <v>427</v>
      </c>
      <c r="B104" t="str">
        <f>MID('[1](Paste)CSV_TB_Download'!I5189,8,3)</f>
        <v>999</v>
      </c>
      <c r="C104" t="str">
        <f>MID('[1](Paste)CSV_TB_Download'!M5189,14,2)</f>
        <v/>
      </c>
      <c r="D104" t="str">
        <f>MID('[1](Paste)CSV_TB_Download'!O5189,12,3)</f>
        <v/>
      </c>
      <c r="E104" t="str">
        <f>MID('[1](Paste)CSV_TB_Download'!Q5189,11,3)</f>
        <v/>
      </c>
      <c r="F104" t="str">
        <f>MID('[1](Paste)CSV_TB_Download'!S5189,15,4)</f>
        <v/>
      </c>
      <c r="G104" t="str">
        <f>'[1](Paste)CSV_TB_Download'!AA5189</f>
        <v>1100_427</v>
      </c>
      <c r="H104" t="str">
        <f t="shared" si="1"/>
        <v>Asset</v>
      </c>
      <c r="I104" t="str">
        <f>(RIGHT('[1](Paste)CSV_TB_Download'!I5189,LEN('[1](Paste)CSV_TB_Download'!I5189)-FIND("-",'[1](Paste)CSV_TB_Download'!I5189)))</f>
        <v xml:space="preserve"> Pooled Cash Fund</v>
      </c>
      <c r="J104" t="str">
        <f>IF(ISBLANK('[1](Paste)CSV_TB_Download'!AD5189),"",'[1](Paste)CSV_TB_Download'!AD5189)</f>
        <v xml:space="preserve">Cash AIP 76 - SED PH2C T/W TO R/W 33 </v>
      </c>
      <c r="K104" s="4">
        <f>'[1](Paste)CSV_TB_Download'!AH5189</f>
        <v>-132</v>
      </c>
      <c r="L104" s="50"/>
    </row>
    <row r="105" spans="1:13" x14ac:dyDescent="0.25">
      <c r="A105">
        <v>429</v>
      </c>
      <c r="B105" t="str">
        <f>MID('[1](Paste)CSV_TB_Download'!I4006,8,3)</f>
        <v>429</v>
      </c>
      <c r="C105" t="str">
        <f>MID('[1](Paste)CSV_TB_Download'!M4006,14,2)</f>
        <v/>
      </c>
      <c r="D105" t="str">
        <f>MID('[1](Paste)CSV_TB_Download'!O4006,12,3)</f>
        <v/>
      </c>
      <c r="E105" t="str">
        <f>MID('[1](Paste)CSV_TB_Download'!Q4006,11,3)</f>
        <v/>
      </c>
      <c r="F105" t="str">
        <f>MID('[1](Paste)CSV_TB_Download'!S4006,15,4)</f>
        <v/>
      </c>
      <c r="G105" t="str">
        <f>'[1](Paste)CSV_TB_Download'!AA4006</f>
        <v>1000_400</v>
      </c>
      <c r="H105" t="str">
        <f t="shared" si="1"/>
        <v>Asset</v>
      </c>
      <c r="I105" t="str">
        <f>(RIGHT('[1](Paste)CSV_TB_Download'!I4006,LEN('[1](Paste)CSV_TB_Download'!I4006)-FIND("-",'[1](Paste)CSV_TB_Download'!I4006)))</f>
        <v xml:space="preserve"> AIP90- Engineering Design Servic</v>
      </c>
      <c r="J105" t="str">
        <f>IF(ISBLANK('[1](Paste)CSV_TB_Download'!AD4006),"",'[1](Paste)CSV_TB_Download'!AD4006)</f>
        <v>Bank Account  Airport</v>
      </c>
      <c r="K105" s="4">
        <f>'[1](Paste)CSV_TB_Download'!AH4006</f>
        <v>241125.11</v>
      </c>
      <c r="L105" s="50"/>
    </row>
    <row r="106" spans="1:13" x14ac:dyDescent="0.25">
      <c r="A106">
        <v>429</v>
      </c>
      <c r="B106" t="str">
        <f>MID('[1](Paste)CSV_TB_Download'!I4007,8,3)</f>
        <v>429</v>
      </c>
      <c r="C106" t="str">
        <f>MID('[1](Paste)CSV_TB_Download'!M4007,14,2)</f>
        <v/>
      </c>
      <c r="D106" t="str">
        <f>MID('[1](Paste)CSV_TB_Download'!O4007,12,3)</f>
        <v/>
      </c>
      <c r="E106" t="str">
        <f>MID('[1](Paste)CSV_TB_Download'!Q4007,11,3)</f>
        <v/>
      </c>
      <c r="F106" t="str">
        <f>MID('[1](Paste)CSV_TB_Download'!S4007,15,4)</f>
        <v/>
      </c>
      <c r="G106" t="str">
        <f>'[1](Paste)CSV_TB_Download'!AA4007</f>
        <v>1100_999</v>
      </c>
      <c r="H106" t="str">
        <f t="shared" si="1"/>
        <v>Asset</v>
      </c>
      <c r="I106" t="str">
        <f>(RIGHT('[1](Paste)CSV_TB_Download'!I4007,LEN('[1](Paste)CSV_TB_Download'!I4007)-FIND("-",'[1](Paste)CSV_TB_Download'!I4007)))</f>
        <v xml:space="preserve"> AIP90- Engineering Design Servic</v>
      </c>
      <c r="J106" t="str">
        <f>IF(ISBLANK('[1](Paste)CSV_TB_Download'!AD4007),"",'[1](Paste)CSV_TB_Download'!AD4007)</f>
        <v>Cash Balance</v>
      </c>
      <c r="K106" s="4">
        <f>'[1](Paste)CSV_TB_Download'!AH4007</f>
        <v>-67586.25</v>
      </c>
      <c r="L106" s="50"/>
      <c r="M106" s="4">
        <f>K106</f>
        <v>-67586.25</v>
      </c>
    </row>
    <row r="107" spans="1:13" x14ac:dyDescent="0.25">
      <c r="A107">
        <v>429</v>
      </c>
      <c r="B107" t="str">
        <f>MID('[1](Paste)CSV_TB_Download'!I5190,8,3)</f>
        <v>999</v>
      </c>
      <c r="C107" t="str">
        <f>MID('[1](Paste)CSV_TB_Download'!M5190,14,2)</f>
        <v/>
      </c>
      <c r="D107" t="str">
        <f>MID('[1](Paste)CSV_TB_Download'!O5190,12,3)</f>
        <v/>
      </c>
      <c r="E107" t="str">
        <f>MID('[1](Paste)CSV_TB_Download'!Q5190,11,3)</f>
        <v/>
      </c>
      <c r="F107" t="str">
        <f>MID('[1](Paste)CSV_TB_Download'!S5190,15,4)</f>
        <v/>
      </c>
      <c r="G107" t="str">
        <f>'[1](Paste)CSV_TB_Download'!AA5190</f>
        <v>1100_429</v>
      </c>
      <c r="H107" t="str">
        <f t="shared" si="1"/>
        <v>Asset</v>
      </c>
      <c r="I107" t="str">
        <f>(RIGHT('[1](Paste)CSV_TB_Download'!I5190,LEN('[1](Paste)CSV_TB_Download'!I5190)-FIND("-",'[1](Paste)CSV_TB_Download'!I5190)))</f>
        <v xml:space="preserve"> Pooled Cash Fund</v>
      </c>
      <c r="J107" t="str">
        <f>IF(ISBLANK('[1](Paste)CSV_TB_Download'!AD5190),"",'[1](Paste)CSV_TB_Download'!AD5190)</f>
        <v>Cash AIP 429</v>
      </c>
      <c r="K107" s="4">
        <f>'[1](Paste)CSV_TB_Download'!AH5190</f>
        <v>67586.25</v>
      </c>
      <c r="L107" s="50"/>
    </row>
    <row r="108" spans="1:13" x14ac:dyDescent="0.25">
      <c r="A108">
        <v>430</v>
      </c>
      <c r="B108" t="str">
        <f>MID('[1](Paste)CSV_TB_Download'!I4019,8,3)</f>
        <v>430</v>
      </c>
      <c r="C108" t="str">
        <f>MID('[1](Paste)CSV_TB_Download'!M4019,14,2)</f>
        <v/>
      </c>
      <c r="D108" t="str">
        <f>MID('[1](Paste)CSV_TB_Download'!O4019,12,3)</f>
        <v/>
      </c>
      <c r="E108" t="str">
        <f>MID('[1](Paste)CSV_TB_Download'!Q4019,11,3)</f>
        <v/>
      </c>
      <c r="F108" t="str">
        <f>MID('[1](Paste)CSV_TB_Download'!S4019,15,4)</f>
        <v/>
      </c>
      <c r="G108" t="str">
        <f>'[1](Paste)CSV_TB_Download'!AA4019</f>
        <v>1000_400</v>
      </c>
      <c r="H108" t="str">
        <f t="shared" si="1"/>
        <v>Asset</v>
      </c>
      <c r="I108" t="str">
        <f>(RIGHT('[1](Paste)CSV_TB_Download'!I4019,LEN('[1](Paste)CSV_TB_Download'!I4019)-FIND("-",'[1](Paste)CSV_TB_Download'!I4019)))</f>
        <v xml:space="preserve"> AIP91-Part150 NEM Update</v>
      </c>
      <c r="J108" t="str">
        <f>IF(ISBLANK('[1](Paste)CSV_TB_Download'!AD4019),"",'[1](Paste)CSV_TB_Download'!AD4019)</f>
        <v>Bank Account  Airport</v>
      </c>
      <c r="K108" s="4">
        <f>'[1](Paste)CSV_TB_Download'!AH4019</f>
        <v>96102.2</v>
      </c>
      <c r="L108" s="50"/>
    </row>
    <row r="109" spans="1:13" x14ac:dyDescent="0.25">
      <c r="A109">
        <v>430</v>
      </c>
      <c r="B109" t="str">
        <f>MID('[1](Paste)CSV_TB_Download'!I4020,8,3)</f>
        <v>430</v>
      </c>
      <c r="C109" t="str">
        <f>MID('[1](Paste)CSV_TB_Download'!M4020,14,2)</f>
        <v/>
      </c>
      <c r="D109" t="str">
        <f>MID('[1](Paste)CSV_TB_Download'!O4020,12,3)</f>
        <v/>
      </c>
      <c r="E109" t="str">
        <f>MID('[1](Paste)CSV_TB_Download'!Q4020,11,3)</f>
        <v/>
      </c>
      <c r="F109" t="str">
        <f>MID('[1](Paste)CSV_TB_Download'!S4020,15,4)</f>
        <v/>
      </c>
      <c r="G109" t="str">
        <f>'[1](Paste)CSV_TB_Download'!AA4020</f>
        <v>1100_999</v>
      </c>
      <c r="H109" t="str">
        <f t="shared" si="1"/>
        <v>Asset</v>
      </c>
      <c r="I109" t="str">
        <f>(RIGHT('[1](Paste)CSV_TB_Download'!I4020,LEN('[1](Paste)CSV_TB_Download'!I4020)-FIND("-",'[1](Paste)CSV_TB_Download'!I4020)))</f>
        <v xml:space="preserve"> AIP91-Part150 NEM Update</v>
      </c>
      <c r="J109" t="str">
        <f>IF(ISBLANK('[1](Paste)CSV_TB_Download'!AD4020),"",'[1](Paste)CSV_TB_Download'!AD4020)</f>
        <v>Cash Balance</v>
      </c>
      <c r="K109" s="4">
        <f>'[1](Paste)CSV_TB_Download'!AH4020</f>
        <v>-67828.39</v>
      </c>
      <c r="L109" s="50"/>
      <c r="M109" s="4">
        <f>K109</f>
        <v>-67828.39</v>
      </c>
    </row>
    <row r="110" spans="1:13" x14ac:dyDescent="0.25">
      <c r="A110">
        <v>430</v>
      </c>
      <c r="B110" t="str">
        <f>MID('[1](Paste)CSV_TB_Download'!I5191,8,3)</f>
        <v>999</v>
      </c>
      <c r="C110" t="str">
        <f>MID('[1](Paste)CSV_TB_Download'!M5191,14,2)</f>
        <v/>
      </c>
      <c r="D110" t="str">
        <f>MID('[1](Paste)CSV_TB_Download'!O5191,12,3)</f>
        <v/>
      </c>
      <c r="E110" t="str">
        <f>MID('[1](Paste)CSV_TB_Download'!Q5191,11,3)</f>
        <v/>
      </c>
      <c r="F110" t="str">
        <f>MID('[1](Paste)CSV_TB_Download'!S5191,15,4)</f>
        <v/>
      </c>
      <c r="G110" t="str">
        <f>'[1](Paste)CSV_TB_Download'!AA5191</f>
        <v>1100_430</v>
      </c>
      <c r="H110" t="str">
        <f t="shared" si="1"/>
        <v>Asset</v>
      </c>
      <c r="I110" t="str">
        <f>(RIGHT('[1](Paste)CSV_TB_Download'!I5191,LEN('[1](Paste)CSV_TB_Download'!I5191)-FIND("-",'[1](Paste)CSV_TB_Download'!I5191)))</f>
        <v xml:space="preserve"> Pooled Cash Fund</v>
      </c>
      <c r="J110" t="str">
        <f>IF(ISBLANK('[1](Paste)CSV_TB_Download'!AD5191),"",'[1](Paste)CSV_TB_Download'!AD5191)</f>
        <v>Cash AIP 430</v>
      </c>
      <c r="K110" s="4">
        <f>'[1](Paste)CSV_TB_Download'!AH5191</f>
        <v>67828.39</v>
      </c>
      <c r="L110" s="50"/>
    </row>
    <row r="111" spans="1:13" x14ac:dyDescent="0.25">
      <c r="A111">
        <v>431</v>
      </c>
      <c r="B111" t="str">
        <f>MID('[1](Paste)CSV_TB_Download'!I4033,8,3)</f>
        <v>431</v>
      </c>
      <c r="C111" t="str">
        <f>MID('[1](Paste)CSV_TB_Download'!M4033,14,2)</f>
        <v/>
      </c>
      <c r="D111" t="str">
        <f>MID('[1](Paste)CSV_TB_Download'!O4033,12,3)</f>
        <v/>
      </c>
      <c r="E111" t="str">
        <f>MID('[1](Paste)CSV_TB_Download'!Q4033,11,3)</f>
        <v/>
      </c>
      <c r="F111" t="str">
        <f>MID('[1](Paste)CSV_TB_Download'!S4033,15,4)</f>
        <v/>
      </c>
      <c r="G111" t="str">
        <f>'[1](Paste)CSV_TB_Download'!AA4033</f>
        <v>1000_400</v>
      </c>
      <c r="H111" t="str">
        <f t="shared" si="1"/>
        <v>Asset</v>
      </c>
      <c r="I111" t="str">
        <f>(RIGHT('[1](Paste)CSV_TB_Download'!I4033,LEN('[1](Paste)CSV_TB_Download'!I4033)-FIND("-",'[1](Paste)CSV_TB_Download'!I4033)))</f>
        <v xml:space="preserve"> AIP 93- Glycol Treatment Plan</v>
      </c>
      <c r="J111" t="str">
        <f>IF(ISBLANK('[1](Paste)CSV_TB_Download'!AD4033),"",'[1](Paste)CSV_TB_Download'!AD4033)</f>
        <v>Bank Account  Airport</v>
      </c>
      <c r="K111" s="4">
        <f>'[1](Paste)CSV_TB_Download'!AH4033</f>
        <v>217572.24</v>
      </c>
      <c r="L111" s="50"/>
    </row>
    <row r="112" spans="1:13" x14ac:dyDescent="0.25">
      <c r="A112">
        <v>431</v>
      </c>
      <c r="B112" t="str">
        <f>MID('[1](Paste)CSV_TB_Download'!I4034,8,3)</f>
        <v>431</v>
      </c>
      <c r="C112" t="str">
        <f>MID('[1](Paste)CSV_TB_Download'!M4034,14,2)</f>
        <v/>
      </c>
      <c r="D112" t="str">
        <f>MID('[1](Paste)CSV_TB_Download'!O4034,12,3)</f>
        <v/>
      </c>
      <c r="E112" t="str">
        <f>MID('[1](Paste)CSV_TB_Download'!Q4034,11,3)</f>
        <v/>
      </c>
      <c r="F112" t="str">
        <f>MID('[1](Paste)CSV_TB_Download'!S4034,15,4)</f>
        <v/>
      </c>
      <c r="G112" t="str">
        <f>'[1](Paste)CSV_TB_Download'!AA4034</f>
        <v>1100_999</v>
      </c>
      <c r="H112" t="str">
        <f t="shared" si="1"/>
        <v>Asset</v>
      </c>
      <c r="I112" t="str">
        <f>(RIGHT('[1](Paste)CSV_TB_Download'!I4034,LEN('[1](Paste)CSV_TB_Download'!I4034)-FIND("-",'[1](Paste)CSV_TB_Download'!I4034)))</f>
        <v xml:space="preserve"> AIP 93- Glycol Treatment Plan</v>
      </c>
      <c r="J112" t="str">
        <f>IF(ISBLANK('[1](Paste)CSV_TB_Download'!AD4034),"",'[1](Paste)CSV_TB_Download'!AD4034)</f>
        <v>Cash Balance</v>
      </c>
      <c r="K112" s="4">
        <f>'[1](Paste)CSV_TB_Download'!AH4034</f>
        <v>47723.61</v>
      </c>
      <c r="L112" s="50"/>
      <c r="M112" s="4">
        <f>K112</f>
        <v>47723.61</v>
      </c>
    </row>
    <row r="113" spans="1:13" x14ac:dyDescent="0.25">
      <c r="A113">
        <v>431</v>
      </c>
      <c r="B113" t="str">
        <f>MID('[1](Paste)CSV_TB_Download'!I5192,8,3)</f>
        <v>999</v>
      </c>
      <c r="C113" t="str">
        <f>MID('[1](Paste)CSV_TB_Download'!M5192,14,2)</f>
        <v/>
      </c>
      <c r="D113" t="str">
        <f>MID('[1](Paste)CSV_TB_Download'!O5192,12,3)</f>
        <v/>
      </c>
      <c r="E113" t="str">
        <f>MID('[1](Paste)CSV_TB_Download'!Q5192,11,3)</f>
        <v/>
      </c>
      <c r="F113" t="str">
        <f>MID('[1](Paste)CSV_TB_Download'!S5192,15,4)</f>
        <v/>
      </c>
      <c r="G113" t="str">
        <f>'[1](Paste)CSV_TB_Download'!AA5192</f>
        <v>1100_431</v>
      </c>
      <c r="H113" t="str">
        <f t="shared" si="1"/>
        <v>Asset</v>
      </c>
      <c r="I113" t="str">
        <f>(RIGHT('[1](Paste)CSV_TB_Download'!I5192,LEN('[1](Paste)CSV_TB_Download'!I5192)-FIND("-",'[1](Paste)CSV_TB_Download'!I5192)))</f>
        <v xml:space="preserve"> Pooled Cash Fund</v>
      </c>
      <c r="J113" t="str">
        <f>IF(ISBLANK('[1](Paste)CSV_TB_Download'!AD5192),"",'[1](Paste)CSV_TB_Download'!AD5192)</f>
        <v>Cash AIP 431</v>
      </c>
      <c r="K113" s="4">
        <f>'[1](Paste)CSV_TB_Download'!AH5192</f>
        <v>-47723.61</v>
      </c>
      <c r="L113" s="50"/>
    </row>
    <row r="114" spans="1:13" x14ac:dyDescent="0.25">
      <c r="A114">
        <v>432</v>
      </c>
      <c r="B114" t="str">
        <f>MID('[1](Paste)CSV_TB_Download'!I4047,8,3)</f>
        <v>432</v>
      </c>
      <c r="C114" t="str">
        <f>MID('[1](Paste)CSV_TB_Download'!M4047,14,2)</f>
        <v/>
      </c>
      <c r="D114" t="str">
        <f>MID('[1](Paste)CSV_TB_Download'!O4047,12,3)</f>
        <v/>
      </c>
      <c r="E114" t="str">
        <f>MID('[1](Paste)CSV_TB_Download'!Q4047,11,3)</f>
        <v/>
      </c>
      <c r="F114" t="str">
        <f>MID('[1](Paste)CSV_TB_Download'!S4047,15,4)</f>
        <v/>
      </c>
      <c r="G114" t="str">
        <f>'[1](Paste)CSV_TB_Download'!AA4047</f>
        <v>1000_400</v>
      </c>
      <c r="H114" t="str">
        <f t="shared" si="1"/>
        <v>Asset</v>
      </c>
      <c r="I114" t="str">
        <f>(RIGHT('[1](Paste)CSV_TB_Download'!I4047,LEN('[1](Paste)CSV_TB_Download'!I4047)-FIND("-",'[1](Paste)CSV_TB_Download'!I4047)))</f>
        <v xml:space="preserve"> AIP - 92 LAND- 2012 A NOISE</v>
      </c>
      <c r="J114" t="str">
        <f>IF(ISBLANK('[1](Paste)CSV_TB_Download'!AD4047),"",'[1](Paste)CSV_TB_Download'!AD4047)</f>
        <v>Bank Account  Airport</v>
      </c>
      <c r="K114" s="4">
        <f>'[1](Paste)CSV_TB_Download'!AH4047</f>
        <v>1313424.72</v>
      </c>
      <c r="L114" s="50"/>
    </row>
    <row r="115" spans="1:13" x14ac:dyDescent="0.25">
      <c r="A115">
        <v>432</v>
      </c>
      <c r="B115" t="str">
        <f>MID('[1](Paste)CSV_TB_Download'!I4048,8,3)</f>
        <v>432</v>
      </c>
      <c r="C115" t="str">
        <f>MID('[1](Paste)CSV_TB_Download'!M4048,14,2)</f>
        <v/>
      </c>
      <c r="D115" t="str">
        <f>MID('[1](Paste)CSV_TB_Download'!O4048,12,3)</f>
        <v/>
      </c>
      <c r="E115" t="str">
        <f>MID('[1](Paste)CSV_TB_Download'!Q4048,11,3)</f>
        <v/>
      </c>
      <c r="F115" t="str">
        <f>MID('[1](Paste)CSV_TB_Download'!S4048,15,4)</f>
        <v/>
      </c>
      <c r="G115" t="str">
        <f>'[1](Paste)CSV_TB_Download'!AA4048</f>
        <v>1100_999</v>
      </c>
      <c r="H115" t="str">
        <f t="shared" si="1"/>
        <v>Asset</v>
      </c>
      <c r="I115" t="str">
        <f>(RIGHT('[1](Paste)CSV_TB_Download'!I4048,LEN('[1](Paste)CSV_TB_Download'!I4048)-FIND("-",'[1](Paste)CSV_TB_Download'!I4048)))</f>
        <v xml:space="preserve"> AIP - 92 LAND- 2012 A NOISE</v>
      </c>
      <c r="J115" t="str">
        <f>IF(ISBLANK('[1](Paste)CSV_TB_Download'!AD4048),"",'[1](Paste)CSV_TB_Download'!AD4048)</f>
        <v>Cash Balance</v>
      </c>
      <c r="K115" s="4">
        <f>'[1](Paste)CSV_TB_Download'!AH4048</f>
        <v>-1113173.1000000001</v>
      </c>
      <c r="L115" s="50"/>
      <c r="M115" s="4">
        <f>K115</f>
        <v>-1113173.1000000001</v>
      </c>
    </row>
    <row r="116" spans="1:13" x14ac:dyDescent="0.25">
      <c r="A116">
        <v>432</v>
      </c>
      <c r="B116" t="str">
        <f>MID('[1](Paste)CSV_TB_Download'!I5193,8,3)</f>
        <v>999</v>
      </c>
      <c r="C116" t="str">
        <f>MID('[1](Paste)CSV_TB_Download'!M5193,14,2)</f>
        <v/>
      </c>
      <c r="D116" t="str">
        <f>MID('[1](Paste)CSV_TB_Download'!O5193,12,3)</f>
        <v/>
      </c>
      <c r="E116" t="str">
        <f>MID('[1](Paste)CSV_TB_Download'!Q5193,11,3)</f>
        <v/>
      </c>
      <c r="F116" t="str">
        <f>MID('[1](Paste)CSV_TB_Download'!S5193,15,4)</f>
        <v/>
      </c>
      <c r="G116" t="str">
        <f>'[1](Paste)CSV_TB_Download'!AA5193</f>
        <v>1100_432</v>
      </c>
      <c r="H116" t="str">
        <f t="shared" si="1"/>
        <v>Asset</v>
      </c>
      <c r="I116" t="str">
        <f>(RIGHT('[1](Paste)CSV_TB_Download'!I5193,LEN('[1](Paste)CSV_TB_Download'!I5193)-FIND("-",'[1](Paste)CSV_TB_Download'!I5193)))</f>
        <v xml:space="preserve"> Pooled Cash Fund</v>
      </c>
      <c r="J116" t="str">
        <f>IF(ISBLANK('[1](Paste)CSV_TB_Download'!AD5193),"",'[1](Paste)CSV_TB_Download'!AD5193)</f>
        <v>Cash AIP-92 LAND-2012 A NOISE</v>
      </c>
      <c r="K116" s="4">
        <f>'[1](Paste)CSV_TB_Download'!AH5193</f>
        <v>1113173.1000000001</v>
      </c>
      <c r="L116" s="50"/>
    </row>
    <row r="117" spans="1:13" x14ac:dyDescent="0.25">
      <c r="A117">
        <v>433</v>
      </c>
      <c r="B117" t="str">
        <f>MID('[1](Paste)CSV_TB_Download'!I4077,8,3)</f>
        <v>433</v>
      </c>
      <c r="C117" t="str">
        <f>MID('[1](Paste)CSV_TB_Download'!M4077,14,2)</f>
        <v/>
      </c>
      <c r="D117" t="str">
        <f>MID('[1](Paste)CSV_TB_Download'!O4077,12,3)</f>
        <v/>
      </c>
      <c r="E117" t="str">
        <f>MID('[1](Paste)CSV_TB_Download'!Q4077,11,3)</f>
        <v/>
      </c>
      <c r="F117" t="str">
        <f>MID('[1](Paste)CSV_TB_Download'!S4077,15,4)</f>
        <v/>
      </c>
      <c r="G117" t="str">
        <f>'[1](Paste)CSV_TB_Download'!AA4077</f>
        <v>1000_400</v>
      </c>
      <c r="H117" t="str">
        <f t="shared" si="1"/>
        <v>Asset</v>
      </c>
      <c r="I117" t="str">
        <f>(RIGHT('[1](Paste)CSV_TB_Download'!I4077,LEN('[1](Paste)CSV_TB_Download'!I4077)-FIND("-",'[1](Paste)CSV_TB_Download'!I4077)))</f>
        <v xml:space="preserve"> AIP - 94 LAND-2012 B NOISE</v>
      </c>
      <c r="J117" t="str">
        <f>IF(ISBLANK('[1](Paste)CSV_TB_Download'!AD4077),"",'[1](Paste)CSV_TB_Download'!AD4077)</f>
        <v>Bank Account  Airport</v>
      </c>
      <c r="K117" s="4">
        <f>'[1](Paste)CSV_TB_Download'!AH4077</f>
        <v>2074307.5</v>
      </c>
      <c r="L117" s="50"/>
    </row>
    <row r="118" spans="1:13" x14ac:dyDescent="0.25">
      <c r="A118">
        <v>433</v>
      </c>
      <c r="B118" t="str">
        <f>MID('[1](Paste)CSV_TB_Download'!I4078,8,3)</f>
        <v>433</v>
      </c>
      <c r="C118" t="str">
        <f>MID('[1](Paste)CSV_TB_Download'!M4078,14,2)</f>
        <v/>
      </c>
      <c r="D118" t="str">
        <f>MID('[1](Paste)CSV_TB_Download'!O4078,12,3)</f>
        <v/>
      </c>
      <c r="E118" t="str">
        <f>MID('[1](Paste)CSV_TB_Download'!Q4078,11,3)</f>
        <v/>
      </c>
      <c r="F118" t="str">
        <f>MID('[1](Paste)CSV_TB_Download'!S4078,15,4)</f>
        <v/>
      </c>
      <c r="G118" t="str">
        <f>'[1](Paste)CSV_TB_Download'!AA4078</f>
        <v>1100_999</v>
      </c>
      <c r="H118" t="str">
        <f t="shared" si="1"/>
        <v>Asset</v>
      </c>
      <c r="I118" t="str">
        <f>(RIGHT('[1](Paste)CSV_TB_Download'!I4078,LEN('[1](Paste)CSV_TB_Download'!I4078)-FIND("-",'[1](Paste)CSV_TB_Download'!I4078)))</f>
        <v xml:space="preserve"> AIP - 94 LAND-2012 B NOISE</v>
      </c>
      <c r="J118" t="str">
        <f>IF(ISBLANK('[1](Paste)CSV_TB_Download'!AD4078),"",'[1](Paste)CSV_TB_Download'!AD4078)</f>
        <v>Cash Balance</v>
      </c>
      <c r="K118" s="4">
        <f>'[1](Paste)CSV_TB_Download'!AH4078</f>
        <v>-2177285.39</v>
      </c>
      <c r="L118" s="50"/>
      <c r="M118" s="4">
        <f>K118</f>
        <v>-2177285.39</v>
      </c>
    </row>
    <row r="119" spans="1:13" x14ac:dyDescent="0.25">
      <c r="A119">
        <v>433</v>
      </c>
      <c r="B119" t="str">
        <f>MID('[1](Paste)CSV_TB_Download'!I5194,8,3)</f>
        <v>999</v>
      </c>
      <c r="C119" t="str">
        <f>MID('[1](Paste)CSV_TB_Download'!M5194,14,2)</f>
        <v/>
      </c>
      <c r="D119" t="str">
        <f>MID('[1](Paste)CSV_TB_Download'!O5194,12,3)</f>
        <v/>
      </c>
      <c r="E119" t="str">
        <f>MID('[1](Paste)CSV_TB_Download'!Q5194,11,3)</f>
        <v/>
      </c>
      <c r="F119" t="str">
        <f>MID('[1](Paste)CSV_TB_Download'!S5194,15,4)</f>
        <v/>
      </c>
      <c r="G119" t="str">
        <f>'[1](Paste)CSV_TB_Download'!AA5194</f>
        <v>1100_433</v>
      </c>
      <c r="H119" t="str">
        <f t="shared" si="1"/>
        <v>Asset</v>
      </c>
      <c r="I119" t="str">
        <f>(RIGHT('[1](Paste)CSV_TB_Download'!I5194,LEN('[1](Paste)CSV_TB_Download'!I5194)-FIND("-",'[1](Paste)CSV_TB_Download'!I5194)))</f>
        <v xml:space="preserve"> Pooled Cash Fund</v>
      </c>
      <c r="J119" t="str">
        <f>IF(ISBLANK('[1](Paste)CSV_TB_Download'!AD5194),"",'[1](Paste)CSV_TB_Download'!AD5194)</f>
        <v>Cash AIP-92 LAND-2012 B NOISE</v>
      </c>
      <c r="K119" s="4">
        <f>'[1](Paste)CSV_TB_Download'!AH5194</f>
        <v>2177285.39</v>
      </c>
      <c r="L119" s="50"/>
    </row>
    <row r="120" spans="1:13" x14ac:dyDescent="0.25">
      <c r="A120">
        <v>434</v>
      </c>
      <c r="B120" t="str">
        <f>MID('[1](Paste)CSV_TB_Download'!I4096,8,3)</f>
        <v>434</v>
      </c>
      <c r="C120" t="str">
        <f>MID('[1](Paste)CSV_TB_Download'!M4096,14,2)</f>
        <v/>
      </c>
      <c r="D120" t="str">
        <f>MID('[1](Paste)CSV_TB_Download'!O4096,12,3)</f>
        <v/>
      </c>
      <c r="E120" t="str">
        <f>MID('[1](Paste)CSV_TB_Download'!Q4096,11,3)</f>
        <v/>
      </c>
      <c r="F120" t="str">
        <f>MID('[1](Paste)CSV_TB_Download'!S4096,15,4)</f>
        <v/>
      </c>
      <c r="G120" t="str">
        <f>'[1](Paste)CSV_TB_Download'!AA4096</f>
        <v>1000_400</v>
      </c>
      <c r="H120" t="str">
        <f t="shared" si="1"/>
        <v>Asset</v>
      </c>
      <c r="I120" t="str">
        <f>(RIGHT('[1](Paste)CSV_TB_Download'!I4096,LEN('[1](Paste)CSV_TB_Download'!I4096)-FIND("-",'[1](Paste)CSV_TB_Download'!I4096)))</f>
        <v xml:space="preserve"> AIP-95 Taxiway B Recon / Sewage</v>
      </c>
      <c r="J120" t="str">
        <f>IF(ISBLANK('[1](Paste)CSV_TB_Download'!AD4096),"",'[1](Paste)CSV_TB_Download'!AD4096)</f>
        <v>Bank Account  Airport</v>
      </c>
      <c r="K120" s="4">
        <f>'[1](Paste)CSV_TB_Download'!AH4096</f>
        <v>2039892.48</v>
      </c>
      <c r="L120" s="50"/>
    </row>
    <row r="121" spans="1:13" x14ac:dyDescent="0.25">
      <c r="A121">
        <v>434</v>
      </c>
      <c r="B121" t="str">
        <f>MID('[1](Paste)CSV_TB_Download'!I4097,8,3)</f>
        <v>434</v>
      </c>
      <c r="C121" t="str">
        <f>MID('[1](Paste)CSV_TB_Download'!M4097,14,2)</f>
        <v/>
      </c>
      <c r="D121" t="str">
        <f>MID('[1](Paste)CSV_TB_Download'!O4097,12,3)</f>
        <v/>
      </c>
      <c r="E121" t="str">
        <f>MID('[1](Paste)CSV_TB_Download'!Q4097,11,3)</f>
        <v/>
      </c>
      <c r="F121" t="str">
        <f>MID('[1](Paste)CSV_TB_Download'!S4097,15,4)</f>
        <v/>
      </c>
      <c r="G121" t="str">
        <f>'[1](Paste)CSV_TB_Download'!AA4097</f>
        <v>1100_999</v>
      </c>
      <c r="H121" t="str">
        <f t="shared" si="1"/>
        <v>Asset</v>
      </c>
      <c r="I121" t="str">
        <f>(RIGHT('[1](Paste)CSV_TB_Download'!I4097,LEN('[1](Paste)CSV_TB_Download'!I4097)-FIND("-",'[1](Paste)CSV_TB_Download'!I4097)))</f>
        <v xml:space="preserve"> AIP-95 Taxiway B Recon / Sewage</v>
      </c>
      <c r="J121" t="str">
        <f>IF(ISBLANK('[1](Paste)CSV_TB_Download'!AD4097),"",'[1](Paste)CSV_TB_Download'!AD4097)</f>
        <v>Cash Balance</v>
      </c>
      <c r="K121" s="4">
        <f>'[1](Paste)CSV_TB_Download'!AH4097</f>
        <v>-2021119.05</v>
      </c>
      <c r="L121" s="50"/>
      <c r="M121" s="4">
        <f>K121</f>
        <v>-2021119.05</v>
      </c>
    </row>
    <row r="122" spans="1:13" x14ac:dyDescent="0.25">
      <c r="A122">
        <v>434</v>
      </c>
      <c r="B122" t="str">
        <f>MID('[1](Paste)CSV_TB_Download'!I5195,8,3)</f>
        <v>999</v>
      </c>
      <c r="C122" t="str">
        <f>MID('[1](Paste)CSV_TB_Download'!M5195,14,2)</f>
        <v/>
      </c>
      <c r="D122" t="str">
        <f>MID('[1](Paste)CSV_TB_Download'!O5195,12,3)</f>
        <v/>
      </c>
      <c r="E122" t="str">
        <f>MID('[1](Paste)CSV_TB_Download'!Q5195,11,3)</f>
        <v/>
      </c>
      <c r="F122" t="str">
        <f>MID('[1](Paste)CSV_TB_Download'!S5195,15,4)</f>
        <v/>
      </c>
      <c r="G122" t="str">
        <f>'[1](Paste)CSV_TB_Download'!AA5195</f>
        <v>1100_434</v>
      </c>
      <c r="H122" t="str">
        <f t="shared" si="1"/>
        <v>Asset</v>
      </c>
      <c r="I122" t="str">
        <f>(RIGHT('[1](Paste)CSV_TB_Download'!I5195,LEN('[1](Paste)CSV_TB_Download'!I5195)-FIND("-",'[1](Paste)CSV_TB_Download'!I5195)))</f>
        <v xml:space="preserve"> Pooled Cash Fund</v>
      </c>
      <c r="J122" t="str">
        <f>IF(ISBLANK('[1](Paste)CSV_TB_Download'!AD5195),"",'[1](Paste)CSV_TB_Download'!AD5195)</f>
        <v>Cash Taxiway B Reconstruction</v>
      </c>
      <c r="K122" s="4">
        <f>'[1](Paste)CSV_TB_Download'!AH5195</f>
        <v>2021119.05</v>
      </c>
      <c r="L122" s="50"/>
    </row>
    <row r="123" spans="1:13" x14ac:dyDescent="0.25">
      <c r="A123">
        <v>435</v>
      </c>
      <c r="B123" t="str">
        <f>MID('[1](Paste)CSV_TB_Download'!I4108,8,3)</f>
        <v>435</v>
      </c>
      <c r="C123" t="str">
        <f>MID('[1](Paste)CSV_TB_Download'!M4108,14,2)</f>
        <v/>
      </c>
      <c r="D123" t="str">
        <f>MID('[1](Paste)CSV_TB_Download'!O4108,12,3)</f>
        <v/>
      </c>
      <c r="E123" t="str">
        <f>MID('[1](Paste)CSV_TB_Download'!Q4108,11,3)</f>
        <v/>
      </c>
      <c r="F123" t="str">
        <f>MID('[1](Paste)CSV_TB_Download'!S4108,15,4)</f>
        <v/>
      </c>
      <c r="G123" t="str">
        <f>'[1](Paste)CSV_TB_Download'!AA4108</f>
        <v>1000_400</v>
      </c>
      <c r="H123" t="str">
        <f t="shared" si="1"/>
        <v>Asset</v>
      </c>
      <c r="I123" t="str">
        <f>(RIGHT('[1](Paste)CSV_TB_Download'!I4108,LEN('[1](Paste)CSV_TB_Download'!I4108)-FIND("-",'[1](Paste)CSV_TB_Download'!I4108)))</f>
        <v xml:space="preserve"> AIP -96 Cargo apron rehab</v>
      </c>
      <c r="J123" t="str">
        <f>IF(ISBLANK('[1](Paste)CSV_TB_Download'!AD4108),"",'[1](Paste)CSV_TB_Download'!AD4108)</f>
        <v>Bank Account  Airport</v>
      </c>
      <c r="K123" s="4">
        <f>'[1](Paste)CSV_TB_Download'!AH4108</f>
        <v>866375.39</v>
      </c>
      <c r="L123" s="50"/>
    </row>
    <row r="124" spans="1:13" x14ac:dyDescent="0.25">
      <c r="A124">
        <v>435</v>
      </c>
      <c r="B124" t="str">
        <f>MID('[1](Paste)CSV_TB_Download'!I4109,8,3)</f>
        <v>435</v>
      </c>
      <c r="C124" t="str">
        <f>MID('[1](Paste)CSV_TB_Download'!M4109,14,2)</f>
        <v/>
      </c>
      <c r="D124" t="str">
        <f>MID('[1](Paste)CSV_TB_Download'!O4109,12,3)</f>
        <v/>
      </c>
      <c r="E124" t="str">
        <f>MID('[1](Paste)CSV_TB_Download'!Q4109,11,3)</f>
        <v/>
      </c>
      <c r="F124" t="str">
        <f>MID('[1](Paste)CSV_TB_Download'!S4109,15,4)</f>
        <v/>
      </c>
      <c r="G124" t="str">
        <f>'[1](Paste)CSV_TB_Download'!AA4109</f>
        <v>1100_999</v>
      </c>
      <c r="H124" t="str">
        <f t="shared" si="1"/>
        <v>Asset</v>
      </c>
      <c r="I124" t="str">
        <f>(RIGHT('[1](Paste)CSV_TB_Download'!I4109,LEN('[1](Paste)CSV_TB_Download'!I4109)-FIND("-",'[1](Paste)CSV_TB_Download'!I4109)))</f>
        <v xml:space="preserve"> AIP -96 Cargo apron rehab</v>
      </c>
      <c r="J124" t="str">
        <f>IF(ISBLANK('[1](Paste)CSV_TB_Download'!AD4109),"",'[1](Paste)CSV_TB_Download'!AD4109)</f>
        <v>Cash Balance</v>
      </c>
      <c r="K124" s="4">
        <f>'[1](Paste)CSV_TB_Download'!AH4109</f>
        <v>-905241.19</v>
      </c>
      <c r="L124" s="50"/>
      <c r="M124" s="4">
        <f>K124</f>
        <v>-905241.19</v>
      </c>
    </row>
    <row r="125" spans="1:13" x14ac:dyDescent="0.25">
      <c r="A125">
        <v>435</v>
      </c>
      <c r="B125" t="str">
        <f>MID('[1](Paste)CSV_TB_Download'!I5196,8,3)</f>
        <v>999</v>
      </c>
      <c r="C125" t="str">
        <f>MID('[1](Paste)CSV_TB_Download'!M5196,14,2)</f>
        <v/>
      </c>
      <c r="D125" t="str">
        <f>MID('[1](Paste)CSV_TB_Download'!O5196,12,3)</f>
        <v/>
      </c>
      <c r="E125" t="str">
        <f>MID('[1](Paste)CSV_TB_Download'!Q5196,11,3)</f>
        <v/>
      </c>
      <c r="F125" t="str">
        <f>MID('[1](Paste)CSV_TB_Download'!S5196,15,4)</f>
        <v/>
      </c>
      <c r="G125" t="str">
        <f>'[1](Paste)CSV_TB_Download'!AA5196</f>
        <v>1100_435</v>
      </c>
      <c r="H125" t="str">
        <f t="shared" si="1"/>
        <v>Asset</v>
      </c>
      <c r="I125" t="str">
        <f>(RIGHT('[1](Paste)CSV_TB_Download'!I5196,LEN('[1](Paste)CSV_TB_Download'!I5196)-FIND("-",'[1](Paste)CSV_TB_Download'!I5196)))</f>
        <v xml:space="preserve"> Pooled Cash Fund</v>
      </c>
      <c r="J125" t="str">
        <f>IF(ISBLANK('[1](Paste)CSV_TB_Download'!AD5196),"",'[1](Paste)CSV_TB_Download'!AD5196)</f>
        <v>Cash Cargo Apron</v>
      </c>
      <c r="K125" s="4">
        <f>'[1](Paste)CSV_TB_Download'!AH5196</f>
        <v>905241.19</v>
      </c>
      <c r="L125" s="50"/>
    </row>
    <row r="126" spans="1:13" x14ac:dyDescent="0.25">
      <c r="A126">
        <v>436</v>
      </c>
      <c r="B126" t="str">
        <f>MID('[1](Paste)CSV_TB_Download'!I4120,8,3)</f>
        <v>436</v>
      </c>
      <c r="C126" t="str">
        <f>MID('[1](Paste)CSV_TB_Download'!M4120,14,2)</f>
        <v/>
      </c>
      <c r="D126" t="str">
        <f>MID('[1](Paste)CSV_TB_Download'!O4120,12,3)</f>
        <v/>
      </c>
      <c r="E126" t="str">
        <f>MID('[1](Paste)CSV_TB_Download'!Q4120,11,3)</f>
        <v/>
      </c>
      <c r="F126" t="str">
        <f>MID('[1](Paste)CSV_TB_Download'!S4120,15,4)</f>
        <v/>
      </c>
      <c r="G126" t="str">
        <f>'[1](Paste)CSV_TB_Download'!AA4120</f>
        <v>1000_400</v>
      </c>
      <c r="H126" t="str">
        <f t="shared" si="1"/>
        <v>Asset</v>
      </c>
      <c r="I126" t="str">
        <f>(RIGHT('[1](Paste)CSV_TB_Download'!I4120,LEN('[1](Paste)CSV_TB_Download'!I4120)-FIND("-",'[1](Paste)CSV_TB_Download'!I4120)))</f>
        <v xml:space="preserve"> AIP-97 Design Update Security</v>
      </c>
      <c r="J126" t="str">
        <f>IF(ISBLANK('[1](Paste)CSV_TB_Download'!AD4120),"",'[1](Paste)CSV_TB_Download'!AD4120)</f>
        <v>Bank Account  Airport</v>
      </c>
      <c r="K126" s="4">
        <f>'[1](Paste)CSV_TB_Download'!AH4120</f>
        <v>118729.75</v>
      </c>
      <c r="L126" s="50"/>
    </row>
    <row r="127" spans="1:13" x14ac:dyDescent="0.25">
      <c r="A127">
        <v>436</v>
      </c>
      <c r="B127" t="str">
        <f>MID('[1](Paste)CSV_TB_Download'!I4121,8,3)</f>
        <v>436</v>
      </c>
      <c r="C127" t="str">
        <f>MID('[1](Paste)CSV_TB_Download'!M4121,14,2)</f>
        <v/>
      </c>
      <c r="D127" t="str">
        <f>MID('[1](Paste)CSV_TB_Download'!O4121,12,3)</f>
        <v/>
      </c>
      <c r="E127" t="str">
        <f>MID('[1](Paste)CSV_TB_Download'!Q4121,11,3)</f>
        <v/>
      </c>
      <c r="F127" t="str">
        <f>MID('[1](Paste)CSV_TB_Download'!S4121,15,4)</f>
        <v/>
      </c>
      <c r="G127" t="str">
        <f>'[1](Paste)CSV_TB_Download'!AA4121</f>
        <v>1100_999</v>
      </c>
      <c r="H127" t="str">
        <f t="shared" si="1"/>
        <v>Asset</v>
      </c>
      <c r="I127" t="str">
        <f>(RIGHT('[1](Paste)CSV_TB_Download'!I4121,LEN('[1](Paste)CSV_TB_Download'!I4121)-FIND("-",'[1](Paste)CSV_TB_Download'!I4121)))</f>
        <v xml:space="preserve"> AIP-97 Design Update Security</v>
      </c>
      <c r="J127" t="str">
        <f>IF(ISBLANK('[1](Paste)CSV_TB_Download'!AD4121),"",'[1](Paste)CSV_TB_Download'!AD4121)</f>
        <v>Cash Balance</v>
      </c>
      <c r="K127" s="4">
        <f>'[1](Paste)CSV_TB_Download'!AH4121</f>
        <v>-129167.44</v>
      </c>
      <c r="L127" s="50"/>
      <c r="M127" s="4">
        <f>K127</f>
        <v>-129167.44</v>
      </c>
    </row>
    <row r="128" spans="1:13" x14ac:dyDescent="0.25">
      <c r="A128">
        <v>436</v>
      </c>
      <c r="B128" t="str">
        <f>MID('[1](Paste)CSV_TB_Download'!I5197,8,3)</f>
        <v>999</v>
      </c>
      <c r="C128" t="str">
        <f>MID('[1](Paste)CSV_TB_Download'!M5197,14,2)</f>
        <v/>
      </c>
      <c r="D128" t="str">
        <f>MID('[1](Paste)CSV_TB_Download'!O5197,12,3)</f>
        <v/>
      </c>
      <c r="E128" t="str">
        <f>MID('[1](Paste)CSV_TB_Download'!Q5197,11,3)</f>
        <v/>
      </c>
      <c r="F128" t="str">
        <f>MID('[1](Paste)CSV_TB_Download'!S5197,15,4)</f>
        <v/>
      </c>
      <c r="G128" t="str">
        <f>'[1](Paste)CSV_TB_Download'!AA5197</f>
        <v>1100_436</v>
      </c>
      <c r="H128" t="str">
        <f t="shared" si="1"/>
        <v>Asset</v>
      </c>
      <c r="I128" t="str">
        <f>(RIGHT('[1](Paste)CSV_TB_Download'!I5197,LEN('[1](Paste)CSV_TB_Download'!I5197)-FIND("-",'[1](Paste)CSV_TB_Download'!I5197)))</f>
        <v xml:space="preserve"> Pooled Cash Fund</v>
      </c>
      <c r="J128" t="str">
        <f>IF(ISBLANK('[1](Paste)CSV_TB_Download'!AD5197),"",'[1](Paste)CSV_TB_Download'!AD5197)</f>
        <v>Cash Design Update</v>
      </c>
      <c r="K128" s="4">
        <f>'[1](Paste)CSV_TB_Download'!AH5197</f>
        <v>129167.44</v>
      </c>
      <c r="L128" s="50"/>
    </row>
    <row r="129" spans="1:13" x14ac:dyDescent="0.25">
      <c r="A129">
        <v>437</v>
      </c>
      <c r="B129" t="str">
        <f>MID('[1](Paste)CSV_TB_Download'!I4132,8,3)</f>
        <v>437</v>
      </c>
      <c r="C129" t="str">
        <f>MID('[1](Paste)CSV_TB_Download'!M4132,14,2)</f>
        <v/>
      </c>
      <c r="D129" t="str">
        <f>MID('[1](Paste)CSV_TB_Download'!O4132,12,3)</f>
        <v/>
      </c>
      <c r="E129" t="str">
        <f>MID('[1](Paste)CSV_TB_Download'!Q4132,11,3)</f>
        <v/>
      </c>
      <c r="F129" t="str">
        <f>MID('[1](Paste)CSV_TB_Download'!S4132,15,4)</f>
        <v/>
      </c>
      <c r="G129" t="str">
        <f>'[1](Paste)CSV_TB_Download'!AA4132</f>
        <v>1000_400</v>
      </c>
      <c r="H129" t="str">
        <f t="shared" si="1"/>
        <v>Asset</v>
      </c>
      <c r="I129" t="str">
        <f>(RIGHT('[1](Paste)CSV_TB_Download'!I4132,LEN('[1](Paste)CSV_TB_Download'!I4132)-FIND("-",'[1](Paste)CSV_TB_Download'!I4132)))</f>
        <v xml:space="preserve"> AIP-98 Land Acq. - 4 Parcels</v>
      </c>
      <c r="J129" t="str">
        <f>IF(ISBLANK('[1](Paste)CSV_TB_Download'!AD4132),"",'[1](Paste)CSV_TB_Download'!AD4132)</f>
        <v>Bank Account  Airport</v>
      </c>
      <c r="K129" s="4">
        <f>'[1](Paste)CSV_TB_Download'!AH4132</f>
        <v>533090.21</v>
      </c>
      <c r="L129" s="50"/>
    </row>
    <row r="130" spans="1:13" x14ac:dyDescent="0.25">
      <c r="A130">
        <v>437</v>
      </c>
      <c r="B130" t="str">
        <f>MID('[1](Paste)CSV_TB_Download'!I4133,8,3)</f>
        <v>437</v>
      </c>
      <c r="C130" t="str">
        <f>MID('[1](Paste)CSV_TB_Download'!M4133,14,2)</f>
        <v/>
      </c>
      <c r="D130" t="str">
        <f>MID('[1](Paste)CSV_TB_Download'!O4133,12,3)</f>
        <v/>
      </c>
      <c r="E130" t="str">
        <f>MID('[1](Paste)CSV_TB_Download'!Q4133,11,3)</f>
        <v/>
      </c>
      <c r="F130" t="str">
        <f>MID('[1](Paste)CSV_TB_Download'!S4133,15,4)</f>
        <v/>
      </c>
      <c r="G130" t="str">
        <f>'[1](Paste)CSV_TB_Download'!AA4133</f>
        <v>1100_999</v>
      </c>
      <c r="H130" t="str">
        <f t="shared" ref="H130:H193" si="2">IF(LEFT(G130,1)="1","Asset",IF(LEFT(G130,1)="2","Liability",IF(LEFT(G130,1)="3","Equity",IF(LEFT(G130,1)="4","Revenue","Expense"))))</f>
        <v>Asset</v>
      </c>
      <c r="I130" t="str">
        <f>(RIGHT('[1](Paste)CSV_TB_Download'!I4133,LEN('[1](Paste)CSV_TB_Download'!I4133)-FIND("-",'[1](Paste)CSV_TB_Download'!I4133)))</f>
        <v xml:space="preserve"> AIP-98 Land Acq. - 4 Parcels</v>
      </c>
      <c r="J130" t="str">
        <f>IF(ISBLANK('[1](Paste)CSV_TB_Download'!AD4133),"",'[1](Paste)CSV_TB_Download'!AD4133)</f>
        <v>Cash Balance</v>
      </c>
      <c r="K130" s="4">
        <f>'[1](Paste)CSV_TB_Download'!AH4133</f>
        <v>-564119.30000000005</v>
      </c>
      <c r="L130" s="50"/>
      <c r="M130" s="4">
        <f>K130</f>
        <v>-564119.30000000005</v>
      </c>
    </row>
    <row r="131" spans="1:13" x14ac:dyDescent="0.25">
      <c r="A131">
        <v>437</v>
      </c>
      <c r="B131" t="str">
        <f>MID('[1](Paste)CSV_TB_Download'!I5198,8,3)</f>
        <v>999</v>
      </c>
      <c r="C131" t="str">
        <f>MID('[1](Paste)CSV_TB_Download'!M5198,14,2)</f>
        <v/>
      </c>
      <c r="D131" t="str">
        <f>MID('[1](Paste)CSV_TB_Download'!O5198,12,3)</f>
        <v/>
      </c>
      <c r="E131" t="str">
        <f>MID('[1](Paste)CSV_TB_Download'!Q5198,11,3)</f>
        <v/>
      </c>
      <c r="F131" t="str">
        <f>MID('[1](Paste)CSV_TB_Download'!S5198,15,4)</f>
        <v/>
      </c>
      <c r="G131" t="str">
        <f>'[1](Paste)CSV_TB_Download'!AA5198</f>
        <v>1100_437</v>
      </c>
      <c r="H131" t="str">
        <f t="shared" si="2"/>
        <v>Asset</v>
      </c>
      <c r="I131" t="str">
        <f>(RIGHT('[1](Paste)CSV_TB_Download'!I5198,LEN('[1](Paste)CSV_TB_Download'!I5198)-FIND("-",'[1](Paste)CSV_TB_Download'!I5198)))</f>
        <v xml:space="preserve"> Pooled Cash Fund</v>
      </c>
      <c r="J131" t="str">
        <f>IF(ISBLANK('[1](Paste)CSV_TB_Download'!AD5198),"",'[1](Paste)CSV_TB_Download'!AD5198)</f>
        <v>Cash Land Aquistion</v>
      </c>
      <c r="K131" s="4">
        <f>'[1](Paste)CSV_TB_Download'!AH5198</f>
        <v>564119.30000000005</v>
      </c>
      <c r="L131" s="50"/>
    </row>
    <row r="132" spans="1:13" x14ac:dyDescent="0.25">
      <c r="A132">
        <v>438</v>
      </c>
      <c r="B132" t="str">
        <f>MID('[1](Paste)CSV_TB_Download'!I4144,8,3)</f>
        <v>438</v>
      </c>
      <c r="C132" t="str">
        <f>MID('[1](Paste)CSV_TB_Download'!M4144,14,2)</f>
        <v/>
      </c>
      <c r="D132" t="str">
        <f>MID('[1](Paste)CSV_TB_Download'!O4144,12,3)</f>
        <v/>
      </c>
      <c r="E132" t="str">
        <f>MID('[1](Paste)CSV_TB_Download'!Q4144,11,3)</f>
        <v/>
      </c>
      <c r="F132" t="str">
        <f>MID('[1](Paste)CSV_TB_Download'!S4144,15,4)</f>
        <v/>
      </c>
      <c r="G132" t="str">
        <f>'[1](Paste)CSV_TB_Download'!AA4144</f>
        <v>1100_999</v>
      </c>
      <c r="H132" t="str">
        <f t="shared" si="2"/>
        <v>Asset</v>
      </c>
      <c r="I132" t="str">
        <f>(RIGHT('[1](Paste)CSV_TB_Download'!I4144,LEN('[1](Paste)CSV_TB_Download'!I4144)-FIND("-",'[1](Paste)CSV_TB_Download'!I4144)))</f>
        <v xml:space="preserve"> AIP-99 Cargo Apron Rehab - Phase</v>
      </c>
      <c r="J132" t="str">
        <f>IF(ISBLANK('[1](Paste)CSV_TB_Download'!AD4144),"",'[1](Paste)CSV_TB_Download'!AD4144)</f>
        <v>Cash Balance</v>
      </c>
      <c r="K132" s="4">
        <f>'[1](Paste)CSV_TB_Download'!AH4144</f>
        <v>-81.5</v>
      </c>
      <c r="L132" s="50"/>
      <c r="M132" s="4">
        <f>K132</f>
        <v>-81.5</v>
      </c>
    </row>
    <row r="133" spans="1:13" x14ac:dyDescent="0.25">
      <c r="A133">
        <v>438</v>
      </c>
      <c r="B133" t="str">
        <f>MID('[1](Paste)CSV_TB_Download'!I5199,8,3)</f>
        <v>999</v>
      </c>
      <c r="C133" t="str">
        <f>MID('[1](Paste)CSV_TB_Download'!M5199,14,2)</f>
        <v/>
      </c>
      <c r="D133" t="str">
        <f>MID('[1](Paste)CSV_TB_Download'!O5199,12,3)</f>
        <v/>
      </c>
      <c r="E133" t="str">
        <f>MID('[1](Paste)CSV_TB_Download'!Q5199,11,3)</f>
        <v/>
      </c>
      <c r="F133" t="str">
        <f>MID('[1](Paste)CSV_TB_Download'!S5199,15,4)</f>
        <v/>
      </c>
      <c r="G133" t="str">
        <f>'[1](Paste)CSV_TB_Download'!AA5199</f>
        <v>1100_438</v>
      </c>
      <c r="H133" t="str">
        <f t="shared" si="2"/>
        <v>Asset</v>
      </c>
      <c r="I133" t="str">
        <f>(RIGHT('[1](Paste)CSV_TB_Download'!I5199,LEN('[1](Paste)CSV_TB_Download'!I5199)-FIND("-",'[1](Paste)CSV_TB_Download'!I5199)))</f>
        <v xml:space="preserve"> Pooled Cash Fund</v>
      </c>
      <c r="J133" t="str">
        <f>IF(ISBLANK('[1](Paste)CSV_TB_Download'!AD5199),"",'[1](Paste)CSV_TB_Download'!AD5199)</f>
        <v>Cash AIP-99 Cargo Apron Rehab - Phase</v>
      </c>
      <c r="K133" s="4">
        <f>'[1](Paste)CSV_TB_Download'!AH5199</f>
        <v>81.5</v>
      </c>
      <c r="L133" s="50"/>
    </row>
    <row r="134" spans="1:13" x14ac:dyDescent="0.25">
      <c r="A134">
        <v>439</v>
      </c>
      <c r="B134" t="str">
        <f>MID('[1](Paste)CSV_TB_Download'!I4147,8,3)</f>
        <v>439</v>
      </c>
      <c r="C134" t="str">
        <f>MID('[1](Paste)CSV_TB_Download'!M4147,14,2)</f>
        <v/>
      </c>
      <c r="D134" t="str">
        <f>MID('[1](Paste)CSV_TB_Download'!O4147,12,3)</f>
        <v/>
      </c>
      <c r="E134" t="str">
        <f>MID('[1](Paste)CSV_TB_Download'!Q4147,11,3)</f>
        <v/>
      </c>
      <c r="F134" t="str">
        <f>MID('[1](Paste)CSV_TB_Download'!S4147,15,4)</f>
        <v/>
      </c>
      <c r="G134" t="str">
        <f>'[1](Paste)CSV_TB_Download'!AA4147</f>
        <v>1100_999</v>
      </c>
      <c r="H134" t="str">
        <f t="shared" si="2"/>
        <v>Asset</v>
      </c>
      <c r="I134" t="str">
        <f>(RIGHT('[1](Paste)CSV_TB_Download'!I4147,LEN('[1](Paste)CSV_TB_Download'!I4147)-FIND("-",'[1](Paste)CSV_TB_Download'!I4147)))</f>
        <v xml:space="preserve"> AIP-100 Air Carrier Apron Rehab</v>
      </c>
      <c r="J134" t="str">
        <f>IF(ISBLANK('[1](Paste)CSV_TB_Download'!AD4147),"",'[1](Paste)CSV_TB_Download'!AD4147)</f>
        <v>Cash Balance</v>
      </c>
      <c r="K134" s="4">
        <f>'[1](Paste)CSV_TB_Download'!AH4147</f>
        <v>-93579.6</v>
      </c>
      <c r="L134" s="50"/>
      <c r="M134" s="4">
        <f>K134</f>
        <v>-93579.6</v>
      </c>
    </row>
    <row r="135" spans="1:13" x14ac:dyDescent="0.25">
      <c r="A135">
        <v>439</v>
      </c>
      <c r="B135" t="str">
        <f>MID('[1](Paste)CSV_TB_Download'!I5200,8,3)</f>
        <v>999</v>
      </c>
      <c r="C135" t="str">
        <f>MID('[1](Paste)CSV_TB_Download'!M5200,14,2)</f>
        <v/>
      </c>
      <c r="D135" t="str">
        <f>MID('[1](Paste)CSV_TB_Download'!O5200,12,3)</f>
        <v/>
      </c>
      <c r="E135" t="str">
        <f>MID('[1](Paste)CSV_TB_Download'!Q5200,11,3)</f>
        <v/>
      </c>
      <c r="F135" t="str">
        <f>MID('[1](Paste)CSV_TB_Download'!S5200,15,4)</f>
        <v/>
      </c>
      <c r="G135" t="str">
        <f>'[1](Paste)CSV_TB_Download'!AA5200</f>
        <v>1100_439</v>
      </c>
      <c r="H135" t="str">
        <f t="shared" si="2"/>
        <v>Asset</v>
      </c>
      <c r="I135" t="str">
        <f>(RIGHT('[1](Paste)CSV_TB_Download'!I5200,LEN('[1](Paste)CSV_TB_Download'!I5200)-FIND("-",'[1](Paste)CSV_TB_Download'!I5200)))</f>
        <v xml:space="preserve"> Pooled Cash Fund</v>
      </c>
      <c r="J135" t="str">
        <f>IF(ISBLANK('[1](Paste)CSV_TB_Download'!AD5200),"",'[1](Paste)CSV_TB_Download'!AD5200)</f>
        <v>Cash AIP 439</v>
      </c>
      <c r="K135" s="4">
        <f>'[1](Paste)CSV_TB_Download'!AH5200</f>
        <v>93579.6</v>
      </c>
      <c r="L135" s="50"/>
    </row>
    <row r="136" spans="1:13" x14ac:dyDescent="0.25">
      <c r="A136">
        <v>440</v>
      </c>
      <c r="B136" t="str">
        <f>MID('[1](Paste)CSV_TB_Download'!I4150,8,3)</f>
        <v>440</v>
      </c>
      <c r="C136" t="str">
        <f>MID('[1](Paste)CSV_TB_Download'!M4150,14,2)</f>
        <v/>
      </c>
      <c r="D136" t="str">
        <f>MID('[1](Paste)CSV_TB_Download'!O4150,12,3)</f>
        <v/>
      </c>
      <c r="E136" t="str">
        <f>MID('[1](Paste)CSV_TB_Download'!Q4150,11,3)</f>
        <v/>
      </c>
      <c r="F136" t="str">
        <f>MID('[1](Paste)CSV_TB_Download'!S4150,15,4)</f>
        <v/>
      </c>
      <c r="G136" t="str">
        <f>'[1](Paste)CSV_TB_Download'!AA4150</f>
        <v>1090_</v>
      </c>
      <c r="H136" t="str">
        <f t="shared" si="2"/>
        <v>Asset</v>
      </c>
      <c r="I136" t="str">
        <f>(RIGHT('[1](Paste)CSV_TB_Download'!I4150,LEN('[1](Paste)CSV_TB_Download'!I4150)-FIND("-",'[1](Paste)CSV_TB_Download'!I4150)))</f>
        <v xml:space="preserve"> AIP-101 Security System Update</v>
      </c>
      <c r="J136" t="str">
        <f>IF(ISBLANK('[1](Paste)CSV_TB_Download'!AD4150),"",'[1](Paste)CSV_TB_Download'!AD4150)</f>
        <v>Pooled Cash</v>
      </c>
      <c r="K136" s="4">
        <f>'[1](Paste)CSV_TB_Download'!AH4150</f>
        <v>-64.349999999999994</v>
      </c>
      <c r="L136" s="50"/>
    </row>
    <row r="137" spans="1:13" x14ac:dyDescent="0.25">
      <c r="A137">
        <v>441</v>
      </c>
      <c r="B137" t="str">
        <f>MID('[1](Paste)CSV_TB_Download'!I4153,8,3)</f>
        <v>441</v>
      </c>
      <c r="C137" t="str">
        <f>MID('[1](Paste)CSV_TB_Download'!M4153,14,2)</f>
        <v/>
      </c>
      <c r="D137" t="str">
        <f>MID('[1](Paste)CSV_TB_Download'!O4153,12,3)</f>
        <v/>
      </c>
      <c r="E137" t="str">
        <f>MID('[1](Paste)CSV_TB_Download'!Q4153,11,3)</f>
        <v/>
      </c>
      <c r="F137" t="str">
        <f>MID('[1](Paste)CSV_TB_Download'!S4153,15,4)</f>
        <v/>
      </c>
      <c r="G137" t="str">
        <f>'[1](Paste)CSV_TB_Download'!AA4153</f>
        <v>1100_999</v>
      </c>
      <c r="H137" t="str">
        <f t="shared" si="2"/>
        <v>Asset</v>
      </c>
      <c r="I137" t="str">
        <f>(RIGHT('[1](Paste)CSV_TB_Download'!I4153,LEN('[1](Paste)CSV_TB_Download'!I4153)-FIND("-",'[1](Paste)CSV_TB_Download'!I4153)))</f>
        <v xml:space="preserve"> AIP-102 Taxiway K (South)</v>
      </c>
      <c r="J137" t="str">
        <f>IF(ISBLANK('[1](Paste)CSV_TB_Download'!AD4153),"",'[1](Paste)CSV_TB_Download'!AD4153)</f>
        <v>Cash Balance</v>
      </c>
      <c r="K137" s="4">
        <f>'[1](Paste)CSV_TB_Download'!AH4153</f>
        <v>-8846.99</v>
      </c>
      <c r="L137" s="50"/>
      <c r="M137" s="4">
        <f>K137</f>
        <v>-8846.99</v>
      </c>
    </row>
    <row r="138" spans="1:13" x14ac:dyDescent="0.25">
      <c r="A138">
        <v>441</v>
      </c>
      <c r="B138" t="str">
        <f>MID('[1](Paste)CSV_TB_Download'!I5201,8,3)</f>
        <v>999</v>
      </c>
      <c r="C138" t="str">
        <f>MID('[1](Paste)CSV_TB_Download'!M5201,14,2)</f>
        <v/>
      </c>
      <c r="D138" t="str">
        <f>MID('[1](Paste)CSV_TB_Download'!O5201,12,3)</f>
        <v/>
      </c>
      <c r="E138" t="str">
        <f>MID('[1](Paste)CSV_TB_Download'!Q5201,11,3)</f>
        <v/>
      </c>
      <c r="F138" t="str">
        <f>MID('[1](Paste)CSV_TB_Download'!S5201,15,4)</f>
        <v/>
      </c>
      <c r="G138" t="str">
        <f>'[1](Paste)CSV_TB_Download'!AA5201</f>
        <v>1100_441</v>
      </c>
      <c r="H138" t="str">
        <f t="shared" si="2"/>
        <v>Asset</v>
      </c>
      <c r="I138" t="str">
        <f>(RIGHT('[1](Paste)CSV_TB_Download'!I5201,LEN('[1](Paste)CSV_TB_Download'!I5201)-FIND("-",'[1](Paste)CSV_TB_Download'!I5201)))</f>
        <v xml:space="preserve"> Pooled Cash Fund</v>
      </c>
      <c r="J138" t="str">
        <f>IF(ISBLANK('[1](Paste)CSV_TB_Download'!AD5201),"",'[1](Paste)CSV_TB_Download'!AD5201)</f>
        <v>Cash AIP 102 Taxiway K (South)</v>
      </c>
      <c r="K138" s="4">
        <f>'[1](Paste)CSV_TB_Download'!AH5201</f>
        <v>8846.99</v>
      </c>
      <c r="L138" s="50"/>
    </row>
    <row r="139" spans="1:13" x14ac:dyDescent="0.25">
      <c r="A139">
        <v>450</v>
      </c>
      <c r="B139" t="str">
        <f>MID('[1](Paste)CSV_TB_Download'!I4156,8,3)</f>
        <v>450</v>
      </c>
      <c r="C139" t="str">
        <f>MID('[1](Paste)CSV_TB_Download'!M4156,14,2)</f>
        <v/>
      </c>
      <c r="D139" t="str">
        <f>MID('[1](Paste)CSV_TB_Download'!O4156,12,3)</f>
        <v/>
      </c>
      <c r="E139" t="str">
        <f>MID('[1](Paste)CSV_TB_Download'!Q4156,11,3)</f>
        <v/>
      </c>
      <c r="F139" t="str">
        <f>MID('[1](Paste)CSV_TB_Download'!S4156,15,4)</f>
        <v/>
      </c>
      <c r="G139" t="str">
        <f>'[1](Paste)CSV_TB_Download'!AA4156</f>
        <v>1100_999</v>
      </c>
      <c r="H139" t="str">
        <f t="shared" si="2"/>
        <v>Asset</v>
      </c>
      <c r="I139" t="str">
        <f>(RIGHT('[1](Paste)CSV_TB_Download'!I4156,LEN('[1](Paste)CSV_TB_Download'!I4156)-FIND("-",'[1](Paste)CSV_TB_Download'!I4156)))</f>
        <v xml:space="preserve"> PFC</v>
      </c>
      <c r="J139" t="str">
        <f>IF(ISBLANK('[1](Paste)CSV_TB_Download'!AD4156),"",'[1](Paste)CSV_TB_Download'!AD4156)</f>
        <v>Cash Balance</v>
      </c>
      <c r="K139" s="4">
        <f>'[1](Paste)CSV_TB_Download'!AH4156</f>
        <v>-1004863.42</v>
      </c>
      <c r="L139" s="50"/>
      <c r="M139" s="4">
        <f>K139</f>
        <v>-1004863.42</v>
      </c>
    </row>
    <row r="140" spans="1:13" ht="15.75" thickBot="1" x14ac:dyDescent="0.3">
      <c r="A140">
        <v>450</v>
      </c>
      <c r="B140" t="str">
        <f>MID('[1](Paste)CSV_TB_Download'!I5202,8,3)</f>
        <v>999</v>
      </c>
      <c r="C140" t="str">
        <f>MID('[1](Paste)CSV_TB_Download'!M5202,14,2)</f>
        <v/>
      </c>
      <c r="D140" t="str">
        <f>MID('[1](Paste)CSV_TB_Download'!O5202,12,3)</f>
        <v/>
      </c>
      <c r="E140" t="str">
        <f>MID('[1](Paste)CSV_TB_Download'!Q5202,11,3)</f>
        <v/>
      </c>
      <c r="F140" t="str">
        <f>MID('[1](Paste)CSV_TB_Download'!S5202,15,4)</f>
        <v/>
      </c>
      <c r="G140" t="str">
        <f>'[1](Paste)CSV_TB_Download'!AA5202</f>
        <v>1100_450</v>
      </c>
      <c r="H140" t="str">
        <f t="shared" si="2"/>
        <v>Asset</v>
      </c>
      <c r="I140" t="str">
        <f>(RIGHT('[1](Paste)CSV_TB_Download'!I5202,LEN('[1](Paste)CSV_TB_Download'!I5202)-FIND("-",'[1](Paste)CSV_TB_Download'!I5202)))</f>
        <v xml:space="preserve"> Pooled Cash Fund</v>
      </c>
      <c r="J140" t="str">
        <f>IF(ISBLANK('[1](Paste)CSV_TB_Download'!AD5202),"",'[1](Paste)CSV_TB_Download'!AD5202)</f>
        <v>Cash PFC</v>
      </c>
      <c r="K140" s="4">
        <f>'[1](Paste)CSV_TB_Download'!AH5202</f>
        <v>1004863.42</v>
      </c>
      <c r="L140" s="50"/>
      <c r="M140" s="51">
        <f>SUM(M82:M139)</f>
        <v>-951166.57000000146</v>
      </c>
    </row>
    <row r="141" spans="1:13" ht="15.75" thickTop="1" x14ac:dyDescent="0.25">
      <c r="A141">
        <v>460</v>
      </c>
      <c r="B141" t="str">
        <f>MID('[1](Paste)CSV_TB_Download'!I4163,8,3)</f>
        <v>460</v>
      </c>
      <c r="C141" t="str">
        <f>MID('[1](Paste)CSV_TB_Download'!M4163,14,2)</f>
        <v/>
      </c>
      <c r="D141" t="str">
        <f>MID('[1](Paste)CSV_TB_Download'!O4163,12,3)</f>
        <v/>
      </c>
      <c r="E141" t="str">
        <f>MID('[1](Paste)CSV_TB_Download'!Q4163,11,3)</f>
        <v/>
      </c>
      <c r="F141" t="str">
        <f>MID('[1](Paste)CSV_TB_Download'!S4163,15,4)</f>
        <v/>
      </c>
      <c r="G141" t="str">
        <f>'[1](Paste)CSV_TB_Download'!AA4163</f>
        <v>1000_460</v>
      </c>
      <c r="H141" t="str">
        <f t="shared" si="2"/>
        <v>Asset</v>
      </c>
      <c r="I141" t="str">
        <f>(RIGHT('[1](Paste)CSV_TB_Download'!I4163,LEN('[1](Paste)CSV_TB_Download'!I4163)-FIND("-",'[1](Paste)CSV_TB_Download'!I4163)))</f>
        <v xml:space="preserve"> Water</v>
      </c>
      <c r="J141" t="str">
        <f>IF(ISBLANK('[1](Paste)CSV_TB_Download'!AD4163),"",'[1](Paste)CSV_TB_Download'!AD4163)</f>
        <v>Bank Account  Water Deposits - Keybank</v>
      </c>
      <c r="K141" s="4">
        <f>'[1](Paste)CSV_TB_Download'!AH4163</f>
        <v>119446</v>
      </c>
      <c r="L141" s="50"/>
    </row>
    <row r="142" spans="1:13" x14ac:dyDescent="0.25">
      <c r="A142" s="47">
        <v>460</v>
      </c>
      <c r="B142" s="47" t="str">
        <f>MID('[1](Paste)CSV_TB_Download'!I4165,8,3)</f>
        <v>460</v>
      </c>
      <c r="C142" s="47" t="str">
        <f>MID('[1](Paste)CSV_TB_Download'!M4165,14,2)</f>
        <v/>
      </c>
      <c r="D142" s="47" t="str">
        <f>MID('[1](Paste)CSV_TB_Download'!O4165,12,3)</f>
        <v/>
      </c>
      <c r="E142" s="47" t="str">
        <f>MID('[1](Paste)CSV_TB_Download'!Q4165,11,3)</f>
        <v/>
      </c>
      <c r="F142" s="47" t="str">
        <f>MID('[1](Paste)CSV_TB_Download'!S4165,15,4)</f>
        <v/>
      </c>
      <c r="G142" s="47" t="str">
        <f>'[1](Paste)CSV_TB_Download'!AA4165</f>
        <v>1100_999</v>
      </c>
      <c r="H142" s="47" t="str">
        <f t="shared" si="2"/>
        <v>Asset</v>
      </c>
      <c r="I142" s="47" t="str">
        <f>(RIGHT('[1](Paste)CSV_TB_Download'!I4165,LEN('[1](Paste)CSV_TB_Download'!I4165)-FIND("-",'[1](Paste)CSV_TB_Download'!I4165)))</f>
        <v xml:space="preserve"> Water</v>
      </c>
      <c r="J142" s="47" t="str">
        <f>IF(ISBLANK('[1](Paste)CSV_TB_Download'!AD4165),"",'[1](Paste)CSV_TB_Download'!AD4165)</f>
        <v>Cash Balance</v>
      </c>
      <c r="K142" s="48">
        <f>'[1](Paste)CSV_TB_Download'!AH4165</f>
        <v>-12632.7</v>
      </c>
      <c r="L142" s="49">
        <f>K142</f>
        <v>-12632.7</v>
      </c>
    </row>
    <row r="143" spans="1:13" x14ac:dyDescent="0.25">
      <c r="A143" s="47">
        <v>460</v>
      </c>
      <c r="B143" s="47" t="str">
        <f>MID('[1](Paste)CSV_TB_Download'!I5203,8,3)</f>
        <v>999</v>
      </c>
      <c r="C143" s="47" t="str">
        <f>MID('[1](Paste)CSV_TB_Download'!M5203,14,2)</f>
        <v/>
      </c>
      <c r="D143" s="47" t="str">
        <f>MID('[1](Paste)CSV_TB_Download'!O5203,12,3)</f>
        <v/>
      </c>
      <c r="E143" s="47" t="str">
        <f>MID('[1](Paste)CSV_TB_Download'!Q5203,11,3)</f>
        <v/>
      </c>
      <c r="F143" s="47" t="str">
        <f>MID('[1](Paste)CSV_TB_Download'!S5203,15,4)</f>
        <v/>
      </c>
      <c r="G143" s="47" t="str">
        <f>'[1](Paste)CSV_TB_Download'!AA5203</f>
        <v>1100_460</v>
      </c>
      <c r="H143" s="47" t="str">
        <f t="shared" si="2"/>
        <v>Asset</v>
      </c>
      <c r="I143" s="47" t="str">
        <f>(RIGHT('[1](Paste)CSV_TB_Download'!I5203,LEN('[1](Paste)CSV_TB_Download'!I5203)-FIND("-",'[1](Paste)CSV_TB_Download'!I5203)))</f>
        <v xml:space="preserve"> Pooled Cash Fund</v>
      </c>
      <c r="J143" s="47" t="str">
        <f>IF(ISBLANK('[1](Paste)CSV_TB_Download'!AD5203),"",'[1](Paste)CSV_TB_Download'!AD5203)</f>
        <v>Cash Water Fund</v>
      </c>
      <c r="K143" s="48">
        <f>'[1](Paste)CSV_TB_Download'!AH5203</f>
        <v>15169.45</v>
      </c>
      <c r="L143" s="50"/>
    </row>
    <row r="144" spans="1:13" x14ac:dyDescent="0.25">
      <c r="A144">
        <v>480</v>
      </c>
      <c r="B144" t="str">
        <f>MID('[1](Paste)CSV_TB_Download'!I4366,8,3)</f>
        <v>480</v>
      </c>
      <c r="C144" t="str">
        <f>MID('[1](Paste)CSV_TB_Download'!M4366,14,2)</f>
        <v/>
      </c>
      <c r="D144" t="str">
        <f>MID('[1](Paste)CSV_TB_Download'!O4366,12,3)</f>
        <v/>
      </c>
      <c r="E144" t="str">
        <f>MID('[1](Paste)CSV_TB_Download'!Q4366,11,3)</f>
        <v/>
      </c>
      <c r="F144" t="str">
        <f>MID('[1](Paste)CSV_TB_Download'!S4366,15,4)</f>
        <v/>
      </c>
      <c r="G144" t="str">
        <f>'[1](Paste)CSV_TB_Download'!AA4366</f>
        <v>1000_470</v>
      </c>
      <c r="H144" t="str">
        <f t="shared" si="2"/>
        <v>Asset</v>
      </c>
      <c r="I144" t="str">
        <f>(RIGHT('[1](Paste)CSV_TB_Download'!I4366,LEN('[1](Paste)CSV_TB_Download'!I4366)-FIND("-",'[1](Paste)CSV_TB_Download'!I4366)))</f>
        <v xml:space="preserve"> Wastewater</v>
      </c>
      <c r="J144" t="str">
        <f>IF(ISBLANK('[1](Paste)CSV_TB_Download'!AD4366),"",'[1](Paste)CSV_TB_Download'!AD4366)</f>
        <v>Bank Account  Wastewater Contigency Reserve</v>
      </c>
      <c r="K144" s="4">
        <f>'[1](Paste)CSV_TB_Download'!AH4366</f>
        <v>358341.26</v>
      </c>
      <c r="L144" s="50"/>
    </row>
    <row r="145" spans="1:12" x14ac:dyDescent="0.25">
      <c r="A145" s="47">
        <v>480</v>
      </c>
      <c r="B145" s="47" t="str">
        <f>MID('[1](Paste)CSV_TB_Download'!I4368,8,3)</f>
        <v>480</v>
      </c>
      <c r="C145" s="47" t="str">
        <f>MID('[1](Paste)CSV_TB_Download'!M4368,14,2)</f>
        <v/>
      </c>
      <c r="D145" s="47" t="str">
        <f>MID('[1](Paste)CSV_TB_Download'!O4368,12,3)</f>
        <v/>
      </c>
      <c r="E145" s="47" t="str">
        <f>MID('[1](Paste)CSV_TB_Download'!Q4368,11,3)</f>
        <v/>
      </c>
      <c r="F145" s="47" t="str">
        <f>MID('[1](Paste)CSV_TB_Download'!S4368,15,4)</f>
        <v/>
      </c>
      <c r="G145" s="47" t="str">
        <f>'[1](Paste)CSV_TB_Download'!AA4368</f>
        <v>1100_999</v>
      </c>
      <c r="H145" s="47" t="str">
        <f t="shared" si="2"/>
        <v>Asset</v>
      </c>
      <c r="I145" s="47" t="str">
        <f>(RIGHT('[1](Paste)CSV_TB_Download'!I4368,LEN('[1](Paste)CSV_TB_Download'!I4368)-FIND("-",'[1](Paste)CSV_TB_Download'!I4368)))</f>
        <v xml:space="preserve"> Wastewater</v>
      </c>
      <c r="J145" s="47" t="str">
        <f>IF(ISBLANK('[1](Paste)CSV_TB_Download'!AD4368),"",'[1](Paste)CSV_TB_Download'!AD4368)</f>
        <v>Cash Balance</v>
      </c>
      <c r="K145" s="48">
        <f>'[1](Paste)CSV_TB_Download'!AH4368</f>
        <v>1288295.3600000001</v>
      </c>
      <c r="L145" s="49">
        <f>K145</f>
        <v>1288295.3600000001</v>
      </c>
    </row>
    <row r="146" spans="1:12" ht="15.75" thickBot="1" x14ac:dyDescent="0.3">
      <c r="A146" s="47">
        <v>480</v>
      </c>
      <c r="B146" s="47" t="str">
        <f>MID('[1](Paste)CSV_TB_Download'!I5204,8,3)</f>
        <v>999</v>
      </c>
      <c r="C146" s="47" t="str">
        <f>MID('[1](Paste)CSV_TB_Download'!M5204,14,2)</f>
        <v/>
      </c>
      <c r="D146" s="47" t="str">
        <f>MID('[1](Paste)CSV_TB_Download'!O5204,12,3)</f>
        <v/>
      </c>
      <c r="E146" s="47" t="str">
        <f>MID('[1](Paste)CSV_TB_Download'!Q5204,11,3)</f>
        <v/>
      </c>
      <c r="F146" s="47" t="str">
        <f>MID('[1](Paste)CSV_TB_Download'!S5204,15,4)</f>
        <v/>
      </c>
      <c r="G146" s="47" t="str">
        <f>'[1](Paste)CSV_TB_Download'!AA5204</f>
        <v>1100_480</v>
      </c>
      <c r="H146" s="47" t="str">
        <f t="shared" si="2"/>
        <v>Asset</v>
      </c>
      <c r="I146" s="47" t="str">
        <f>(RIGHT('[1](Paste)CSV_TB_Download'!I5204,LEN('[1](Paste)CSV_TB_Download'!I5204)-FIND("-",'[1](Paste)CSV_TB_Download'!I5204)))</f>
        <v xml:space="preserve"> Pooled Cash Fund</v>
      </c>
      <c r="J146" s="47" t="str">
        <f>IF(ISBLANK('[1](Paste)CSV_TB_Download'!AD5204),"",'[1](Paste)CSV_TB_Download'!AD5204)</f>
        <v>Cash Wastewater Fund</v>
      </c>
      <c r="K146" s="48">
        <f>'[1](Paste)CSV_TB_Download'!AH5204</f>
        <v>-1285777.71</v>
      </c>
      <c r="L146" s="51">
        <f>SUM(L45:L145)</f>
        <v>1662921.62</v>
      </c>
    </row>
    <row r="147" spans="1:12" ht="15.75" thickTop="1" x14ac:dyDescent="0.25">
      <c r="A147">
        <v>483</v>
      </c>
      <c r="B147" t="str">
        <f>MID('[1](Paste)CSV_TB_Download'!I4592,8,3)</f>
        <v>483</v>
      </c>
      <c r="C147" t="str">
        <f>MID('[1](Paste)CSV_TB_Download'!M4592,14,2)</f>
        <v/>
      </c>
      <c r="D147" t="str">
        <f>MID('[1](Paste)CSV_TB_Download'!O4592,12,3)</f>
        <v/>
      </c>
      <c r="E147" t="str">
        <f>MID('[1](Paste)CSV_TB_Download'!Q4592,11,3)</f>
        <v/>
      </c>
      <c r="F147" t="str">
        <f>MID('[1](Paste)CSV_TB_Download'!S4592,15,4)</f>
        <v/>
      </c>
      <c r="G147" t="str">
        <f>'[1](Paste)CSV_TB_Download'!AA4592</f>
        <v>1000_480</v>
      </c>
      <c r="H147" t="str">
        <f t="shared" si="2"/>
        <v>Asset</v>
      </c>
      <c r="I147" t="str">
        <f>(RIGHT('[1](Paste)CSV_TB_Download'!I4592,LEN('[1](Paste)CSV_TB_Download'!I4592)-FIND("-",'[1](Paste)CSV_TB_Download'!I4592)))</f>
        <v xml:space="preserve"> Burlington Telecom</v>
      </c>
      <c r="J147" t="str">
        <f>IF(ISBLANK('[1](Paste)CSV_TB_Download'!AD4592),"",'[1](Paste)CSV_TB_Download'!AD4592)</f>
        <v>Bank Account  Telecom TD Bank North</v>
      </c>
      <c r="K147" s="4">
        <f>'[1](Paste)CSV_TB_Download'!AH4592</f>
        <v>1915357.61</v>
      </c>
    </row>
    <row r="148" spans="1:12" s="47" customFormat="1" x14ac:dyDescent="0.25">
      <c r="A148" s="47">
        <v>483</v>
      </c>
      <c r="B148" s="47" t="str">
        <f>MID('[1](Paste)CSV_TB_Download'!I4595,8,3)</f>
        <v>483</v>
      </c>
      <c r="C148" s="47" t="str">
        <f>MID('[1](Paste)CSV_TB_Download'!M4595,14,2)</f>
        <v/>
      </c>
      <c r="D148" s="47" t="str">
        <f>MID('[1](Paste)CSV_TB_Download'!O4595,12,3)</f>
        <v/>
      </c>
      <c r="E148" s="47" t="str">
        <f>MID('[1](Paste)CSV_TB_Download'!Q4595,11,3)</f>
        <v/>
      </c>
      <c r="F148" s="47" t="str">
        <f>MID('[1](Paste)CSV_TB_Download'!S4595,15,4)</f>
        <v/>
      </c>
      <c r="G148" s="47" t="str">
        <f>'[1](Paste)CSV_TB_Download'!AA4595</f>
        <v>1100_484</v>
      </c>
      <c r="H148" s="47" t="str">
        <f t="shared" si="2"/>
        <v>Asset</v>
      </c>
      <c r="I148" s="47" t="str">
        <f>(RIGHT('[1](Paste)CSV_TB_Download'!I4595,LEN('[1](Paste)CSV_TB_Download'!I4595)-FIND("-",'[1](Paste)CSV_TB_Download'!I4595)))</f>
        <v xml:space="preserve"> Burlington Telecom</v>
      </c>
      <c r="J148" s="47" t="str">
        <f>IF(ISBLANK('[1](Paste)CSV_TB_Download'!AD4595),"",'[1](Paste)CSV_TB_Download'!AD4595)</f>
        <v>Cash Burlington Telecom -  unfunded</v>
      </c>
      <c r="K148" s="48">
        <f>'[1](Paste)CSV_TB_Download'!AH4595</f>
        <v>-16936491.5</v>
      </c>
    </row>
    <row r="149" spans="1:12" x14ac:dyDescent="0.25">
      <c r="A149">
        <v>483</v>
      </c>
      <c r="B149" t="str">
        <f>MID('[1](Paste)CSV_TB_Download'!I4596,8,3)</f>
        <v>483</v>
      </c>
      <c r="C149" t="str">
        <f>MID('[1](Paste)CSV_TB_Download'!M4596,14,2)</f>
        <v/>
      </c>
      <c r="D149" t="str">
        <f>MID('[1](Paste)CSV_TB_Download'!O4596,12,3)</f>
        <v/>
      </c>
      <c r="E149" t="str">
        <f>MID('[1](Paste)CSV_TB_Download'!Q4596,11,3)</f>
        <v/>
      </c>
      <c r="F149" t="str">
        <f>MID('[1](Paste)CSV_TB_Download'!S4596,15,4)</f>
        <v/>
      </c>
      <c r="G149" t="str">
        <f>'[1](Paste)CSV_TB_Download'!AA4596</f>
        <v>1100_999</v>
      </c>
      <c r="H149" t="str">
        <f t="shared" si="2"/>
        <v>Asset</v>
      </c>
      <c r="I149" t="str">
        <f>(RIGHT('[1](Paste)CSV_TB_Download'!I4596,LEN('[1](Paste)CSV_TB_Download'!I4596)-FIND("-",'[1](Paste)CSV_TB_Download'!I4596)))</f>
        <v xml:space="preserve"> Burlington Telecom</v>
      </c>
      <c r="J149" t="str">
        <f>IF(ISBLANK('[1](Paste)CSV_TB_Download'!AD4596),"",'[1](Paste)CSV_TB_Download'!AD4596)</f>
        <v>Cash Balance</v>
      </c>
      <c r="K149" s="4">
        <f>'[1](Paste)CSV_TB_Download'!AH4596</f>
        <v>58024.38</v>
      </c>
    </row>
    <row r="150" spans="1:12" x14ac:dyDescent="0.25">
      <c r="A150">
        <v>483</v>
      </c>
      <c r="B150" t="str">
        <f>MID('[1](Paste)CSV_TB_Download'!I5205,8,3)</f>
        <v>999</v>
      </c>
      <c r="C150" t="str">
        <f>MID('[1](Paste)CSV_TB_Download'!M5205,14,2)</f>
        <v/>
      </c>
      <c r="D150" t="str">
        <f>MID('[1](Paste)CSV_TB_Download'!O5205,12,3)</f>
        <v/>
      </c>
      <c r="E150" t="str">
        <f>MID('[1](Paste)CSV_TB_Download'!Q5205,11,3)</f>
        <v/>
      </c>
      <c r="F150" t="str">
        <f>MID('[1](Paste)CSV_TB_Download'!S5205,15,4)</f>
        <v/>
      </c>
      <c r="G150" t="str">
        <f>'[1](Paste)CSV_TB_Download'!AA5205</f>
        <v>1100_483</v>
      </c>
      <c r="H150" t="str">
        <f t="shared" si="2"/>
        <v>Asset</v>
      </c>
      <c r="I150" t="str">
        <f>(RIGHT('[1](Paste)CSV_TB_Download'!I5205,LEN('[1](Paste)CSV_TB_Download'!I5205)-FIND("-",'[1](Paste)CSV_TB_Download'!I5205)))</f>
        <v xml:space="preserve"> Pooled Cash Fund</v>
      </c>
      <c r="J150" t="str">
        <f>IF(ISBLANK('[1](Paste)CSV_TB_Download'!AD5205),"",'[1](Paste)CSV_TB_Download'!AD5205)</f>
        <v>Cash Burlington Telecom Fund</v>
      </c>
      <c r="K150" s="4">
        <f>'[1](Paste)CSV_TB_Download'!AH5205</f>
        <v>67097.97</v>
      </c>
    </row>
    <row r="151" spans="1:12" s="47" customFormat="1" x14ac:dyDescent="0.25">
      <c r="A151" s="47">
        <v>484</v>
      </c>
      <c r="B151" s="47" t="str">
        <f>MID('[1](Paste)CSV_TB_Download'!I5206,8,3)</f>
        <v>999</v>
      </c>
      <c r="C151" s="47" t="str">
        <f>MID('[1](Paste)CSV_TB_Download'!M5206,14,2)</f>
        <v/>
      </c>
      <c r="D151" s="47" t="str">
        <f>MID('[1](Paste)CSV_TB_Download'!O5206,12,3)</f>
        <v/>
      </c>
      <c r="E151" s="47" t="str">
        <f>MID('[1](Paste)CSV_TB_Download'!Q5206,11,3)</f>
        <v/>
      </c>
      <c r="F151" s="47" t="str">
        <f>MID('[1](Paste)CSV_TB_Download'!S5206,15,4)</f>
        <v/>
      </c>
      <c r="G151" s="47" t="str">
        <f>'[1](Paste)CSV_TB_Download'!AA5206</f>
        <v>1100_484</v>
      </c>
      <c r="H151" s="47" t="str">
        <f t="shared" si="2"/>
        <v>Asset</v>
      </c>
      <c r="I151" s="47" t="str">
        <f>(RIGHT('[1](Paste)CSV_TB_Download'!I5206,LEN('[1](Paste)CSV_TB_Download'!I5206)-FIND("-",'[1](Paste)CSV_TB_Download'!I5206)))</f>
        <v xml:space="preserve"> Pooled Cash Fund</v>
      </c>
      <c r="J151" s="47" t="str">
        <f>IF(ISBLANK('[1](Paste)CSV_TB_Download'!AD5206),"",'[1](Paste)CSV_TB_Download'!AD5206)</f>
        <v>Cash Burlington Telecom -  unfunded</v>
      </c>
      <c r="K151" s="48">
        <f>'[1](Paste)CSV_TB_Download'!AH5206</f>
        <v>16936491.5</v>
      </c>
    </row>
    <row r="152" spans="1:12" x14ac:dyDescent="0.25">
      <c r="A152" s="47">
        <v>501</v>
      </c>
      <c r="B152" s="47" t="str">
        <f>MID('[1](Paste)CSV_TB_Download'!I4813,8,3)</f>
        <v>501</v>
      </c>
      <c r="C152" s="47" t="str">
        <f>MID('[1](Paste)CSV_TB_Download'!M4813,14,2)</f>
        <v/>
      </c>
      <c r="D152" s="47" t="str">
        <f>MID('[1](Paste)CSV_TB_Download'!O4813,12,3)</f>
        <v/>
      </c>
      <c r="E152" s="47" t="str">
        <f>MID('[1](Paste)CSV_TB_Download'!Q4813,11,3)</f>
        <v/>
      </c>
      <c r="F152" s="47" t="str">
        <f>MID('[1](Paste)CSV_TB_Download'!S4813,15,4)</f>
        <v/>
      </c>
      <c r="G152" s="47" t="str">
        <f>'[1](Paste)CSV_TB_Download'!AA4813</f>
        <v>1100_999</v>
      </c>
      <c r="H152" s="47" t="str">
        <f t="shared" si="2"/>
        <v>Asset</v>
      </c>
      <c r="I152" s="47" t="str">
        <f>(RIGHT('[1](Paste)CSV_TB_Download'!I4813,LEN('[1](Paste)CSV_TB_Download'!I4813)-FIND("-",'[1](Paste)CSV_TB_Download'!I4813)))</f>
        <v xml:space="preserve"> Perpetual Care </v>
      </c>
      <c r="J152" s="47" t="str">
        <f>IF(ISBLANK('[1](Paste)CSV_TB_Download'!AD4813),"",'[1](Paste)CSV_TB_Download'!AD4813)</f>
        <v>Cash Balance</v>
      </c>
      <c r="K152" s="48">
        <f>'[1](Paste)CSV_TB_Download'!AH4813</f>
        <v>1058848.17</v>
      </c>
    </row>
    <row r="153" spans="1:12" x14ac:dyDescent="0.25">
      <c r="A153" s="47">
        <v>501</v>
      </c>
      <c r="B153" s="47" t="str">
        <f>MID('[1](Paste)CSV_TB_Download'!I5207,8,3)</f>
        <v>999</v>
      </c>
      <c r="C153" s="47" t="str">
        <f>MID('[1](Paste)CSV_TB_Download'!M5207,14,2)</f>
        <v/>
      </c>
      <c r="D153" s="47" t="str">
        <f>MID('[1](Paste)CSV_TB_Download'!O5207,12,3)</f>
        <v/>
      </c>
      <c r="E153" s="47" t="str">
        <f>MID('[1](Paste)CSV_TB_Download'!Q5207,11,3)</f>
        <v/>
      </c>
      <c r="F153" s="47" t="str">
        <f>MID('[1](Paste)CSV_TB_Download'!S5207,15,4)</f>
        <v/>
      </c>
      <c r="G153" s="47" t="str">
        <f>'[1](Paste)CSV_TB_Download'!AA5207</f>
        <v>1100_501</v>
      </c>
      <c r="H153" s="47" t="str">
        <f t="shared" si="2"/>
        <v>Asset</v>
      </c>
      <c r="I153" s="47" t="str">
        <f>(RIGHT('[1](Paste)CSV_TB_Download'!I5207,LEN('[1](Paste)CSV_TB_Download'!I5207)-FIND("-",'[1](Paste)CSV_TB_Download'!I5207)))</f>
        <v xml:space="preserve"> Pooled Cash Fund</v>
      </c>
      <c r="J153" s="47" t="str">
        <f>IF(ISBLANK('[1](Paste)CSV_TB_Download'!AD5207),"",'[1](Paste)CSV_TB_Download'!AD5207)</f>
        <v>Cash Cemetary Perpetual Care Fund</v>
      </c>
      <c r="K153" s="48">
        <f>'[1](Paste)CSV_TB_Download'!AH5207</f>
        <v>-1058848.17</v>
      </c>
    </row>
    <row r="154" spans="1:12" x14ac:dyDescent="0.25">
      <c r="A154">
        <v>502</v>
      </c>
      <c r="B154" t="str">
        <f>MID('[1](Paste)CSV_TB_Download'!I4820,8,3)</f>
        <v>502</v>
      </c>
      <c r="C154" t="str">
        <f>MID('[1](Paste)CSV_TB_Download'!M4820,14,2)</f>
        <v/>
      </c>
      <c r="D154" t="str">
        <f>MID('[1](Paste)CSV_TB_Download'!O4820,12,3)</f>
        <v/>
      </c>
      <c r="E154" t="str">
        <f>MID('[1](Paste)CSV_TB_Download'!Q4820,11,3)</f>
        <v/>
      </c>
      <c r="F154" t="str">
        <f>MID('[1](Paste)CSV_TB_Download'!S4820,15,4)</f>
        <v/>
      </c>
      <c r="G154" t="str">
        <f>'[1](Paste)CSV_TB_Download'!AA4820</f>
        <v>1100_999</v>
      </c>
      <c r="H154" t="str">
        <f t="shared" si="2"/>
        <v>Asset</v>
      </c>
      <c r="I154" t="str">
        <f>(RIGHT('[1](Paste)CSV_TB_Download'!I4820,LEN('[1](Paste)CSV_TB_Download'!I4820)-FIND("-",'[1](Paste)CSV_TB_Download'!I4820)))</f>
        <v xml:space="preserve"> Loomis Library </v>
      </c>
      <c r="J154" t="str">
        <f>IF(ISBLANK('[1](Paste)CSV_TB_Download'!AD4820),"",'[1](Paste)CSV_TB_Download'!AD4820)</f>
        <v>Cash Balance</v>
      </c>
      <c r="K154" s="4">
        <f>'[1](Paste)CSV_TB_Download'!AH4820</f>
        <v>10948.2</v>
      </c>
    </row>
    <row r="155" spans="1:12" x14ac:dyDescent="0.25">
      <c r="A155">
        <v>502</v>
      </c>
      <c r="B155" t="str">
        <f>MID('[1](Paste)CSV_TB_Download'!I5208,8,3)</f>
        <v>999</v>
      </c>
      <c r="C155" t="str">
        <f>MID('[1](Paste)CSV_TB_Download'!M5208,14,2)</f>
        <v/>
      </c>
      <c r="D155" t="str">
        <f>MID('[1](Paste)CSV_TB_Download'!O5208,12,3)</f>
        <v/>
      </c>
      <c r="E155" t="str">
        <f>MID('[1](Paste)CSV_TB_Download'!Q5208,11,3)</f>
        <v/>
      </c>
      <c r="F155" t="str">
        <f>MID('[1](Paste)CSV_TB_Download'!S5208,15,4)</f>
        <v/>
      </c>
      <c r="G155" t="str">
        <f>'[1](Paste)CSV_TB_Download'!AA5208</f>
        <v>1100_502</v>
      </c>
      <c r="H155" t="str">
        <f t="shared" si="2"/>
        <v>Asset</v>
      </c>
      <c r="I155" t="str">
        <f>(RIGHT('[1](Paste)CSV_TB_Download'!I5208,LEN('[1](Paste)CSV_TB_Download'!I5208)-FIND("-",'[1](Paste)CSV_TB_Download'!I5208)))</f>
        <v xml:space="preserve"> Pooled Cash Fund</v>
      </c>
      <c r="J155" t="str">
        <f>IF(ISBLANK('[1](Paste)CSV_TB_Download'!AD5208),"",'[1](Paste)CSV_TB_Download'!AD5208)</f>
        <v>Cash Loomis Library Trust</v>
      </c>
      <c r="K155" s="4">
        <f>'[1](Paste)CSV_TB_Download'!AH5208</f>
        <v>-10948.2</v>
      </c>
    </row>
    <row r="156" spans="1:12" x14ac:dyDescent="0.25">
      <c r="A156">
        <v>503</v>
      </c>
      <c r="B156" t="str">
        <f>MID('[1](Paste)CSV_TB_Download'!I4822,8,3)</f>
        <v>503</v>
      </c>
      <c r="C156" t="str">
        <f>MID('[1](Paste)CSV_TB_Download'!M4822,14,2)</f>
        <v/>
      </c>
      <c r="D156" t="str">
        <f>MID('[1](Paste)CSV_TB_Download'!O4822,12,3)</f>
        <v/>
      </c>
      <c r="E156" t="str">
        <f>MID('[1](Paste)CSV_TB_Download'!Q4822,11,3)</f>
        <v/>
      </c>
      <c r="F156" t="str">
        <f>MID('[1](Paste)CSV_TB_Download'!S4822,15,4)</f>
        <v/>
      </c>
      <c r="G156" t="str">
        <f>'[1](Paste)CSV_TB_Download'!AA4822</f>
        <v>1000_500</v>
      </c>
      <c r="H156" t="str">
        <f t="shared" si="2"/>
        <v>Asset</v>
      </c>
      <c r="I156" t="str">
        <f>(RIGHT('[1](Paste)CSV_TB_Download'!I4822,LEN('[1](Paste)CSV_TB_Download'!I4822)-FIND("-",'[1](Paste)CSV_TB_Download'!I4822)))</f>
        <v xml:space="preserve"> W Carpenter Priv Purpose Trust</v>
      </c>
      <c r="J156" t="str">
        <f>IF(ISBLANK('[1](Paste)CSV_TB_Download'!AD4822),"",'[1](Paste)CSV_TB_Download'!AD4822)</f>
        <v>Bank Account  Trust/Private Purpose Fund</v>
      </c>
      <c r="K156" s="4">
        <f>'[1](Paste)CSV_TB_Download'!AH4822</f>
        <v>1811.02</v>
      </c>
    </row>
    <row r="157" spans="1:12" x14ac:dyDescent="0.25">
      <c r="A157">
        <v>503</v>
      </c>
      <c r="B157" t="str">
        <f>MID('[1](Paste)CSV_TB_Download'!I4823,8,3)</f>
        <v>503</v>
      </c>
      <c r="C157" t="str">
        <f>MID('[1](Paste)CSV_TB_Download'!M4823,14,2)</f>
        <v/>
      </c>
      <c r="D157" t="str">
        <f>MID('[1](Paste)CSV_TB_Download'!O4823,12,3)</f>
        <v/>
      </c>
      <c r="E157" t="str">
        <f>MID('[1](Paste)CSV_TB_Download'!Q4823,11,3)</f>
        <v/>
      </c>
      <c r="F157" t="str">
        <f>MID('[1](Paste)CSV_TB_Download'!S4823,15,4)</f>
        <v/>
      </c>
      <c r="G157" t="str">
        <f>'[1](Paste)CSV_TB_Download'!AA4823</f>
        <v>1300_</v>
      </c>
      <c r="H157" t="str">
        <f t="shared" si="2"/>
        <v>Asset</v>
      </c>
      <c r="I157" t="str">
        <f>(RIGHT('[1](Paste)CSV_TB_Download'!I4823,LEN('[1](Paste)CSV_TB_Download'!I4823)-FIND("-",'[1](Paste)CSV_TB_Download'!I4823)))</f>
        <v xml:space="preserve"> W Carpenter Priv Purpose Trust</v>
      </c>
      <c r="J157" t="str">
        <f>IF(ISBLANK('[1](Paste)CSV_TB_Download'!AD4823),"",'[1](Paste)CSV_TB_Download'!AD4823)</f>
        <v>Certificates Of Deposit</v>
      </c>
      <c r="K157" s="4">
        <f>'[1](Paste)CSV_TB_Download'!AH4823</f>
        <v>5672.41</v>
      </c>
    </row>
    <row r="158" spans="1:12" x14ac:dyDescent="0.25">
      <c r="A158">
        <v>504</v>
      </c>
      <c r="B158" t="str">
        <f>MID('[1](Paste)CSV_TB_Download'!I4827,8,3)</f>
        <v>504</v>
      </c>
      <c r="C158" t="str">
        <f>MID('[1](Paste)CSV_TB_Download'!M4827,14,2)</f>
        <v/>
      </c>
      <c r="D158" t="str">
        <f>MID('[1](Paste)CSV_TB_Download'!O4827,12,3)</f>
        <v/>
      </c>
      <c r="E158" t="str">
        <f>MID('[1](Paste)CSV_TB_Download'!Q4827,11,3)</f>
        <v/>
      </c>
      <c r="F158" t="str">
        <f>MID('[1](Paste)CSV_TB_Download'!S4827,15,4)</f>
        <v/>
      </c>
      <c r="G158" t="str">
        <f>'[1](Paste)CSV_TB_Download'!AA4827</f>
        <v>1000_500</v>
      </c>
      <c r="H158" t="str">
        <f t="shared" si="2"/>
        <v>Asset</v>
      </c>
      <c r="I158" t="str">
        <f>(RIGHT('[1](Paste)CSV_TB_Download'!I4827,LEN('[1](Paste)CSV_TB_Download'!I4827)-FIND("-",'[1](Paste)CSV_TB_Download'!I4827)))</f>
        <v xml:space="preserve"> Christmas Gift Priv Purpose Trus</v>
      </c>
      <c r="J158" t="str">
        <f>IF(ISBLANK('[1](Paste)CSV_TB_Download'!AD4827),"",'[1](Paste)CSV_TB_Download'!AD4827)</f>
        <v>Bank Account  Trust/Private Purpose Fund</v>
      </c>
      <c r="K158" s="4">
        <f>'[1](Paste)CSV_TB_Download'!AH4827</f>
        <v>1619.49</v>
      </c>
    </row>
    <row r="159" spans="1:12" x14ac:dyDescent="0.25">
      <c r="A159">
        <v>505</v>
      </c>
      <c r="B159" t="str">
        <f>MID('[1](Paste)CSV_TB_Download'!I4830,8,3)</f>
        <v>505</v>
      </c>
      <c r="C159" t="str">
        <f>MID('[1](Paste)CSV_TB_Download'!M4830,14,2)</f>
        <v/>
      </c>
      <c r="D159" t="str">
        <f>MID('[1](Paste)CSV_TB_Download'!O4830,12,3)</f>
        <v/>
      </c>
      <c r="E159" t="str">
        <f>MID('[1](Paste)CSV_TB_Download'!Q4830,11,3)</f>
        <v/>
      </c>
      <c r="F159" t="str">
        <f>MID('[1](Paste)CSV_TB_Download'!S4830,15,4)</f>
        <v/>
      </c>
      <c r="G159" t="str">
        <f>'[1](Paste)CSV_TB_Download'!AA4830</f>
        <v>1000_500</v>
      </c>
      <c r="H159" t="str">
        <f t="shared" si="2"/>
        <v>Asset</v>
      </c>
      <c r="I159" t="str">
        <f>(RIGHT('[1](Paste)CSV_TB_Download'!I4830,LEN('[1](Paste)CSV_TB_Download'!I4830)-FIND("-",'[1](Paste)CSV_TB_Download'!I4830)))</f>
        <v xml:space="preserve"> Lolita Deming Estate</v>
      </c>
      <c r="J159" t="str">
        <f>IF(ISBLANK('[1](Paste)CSV_TB_Download'!AD4830),"",'[1](Paste)CSV_TB_Download'!AD4830)</f>
        <v>Bank Account  Trust/Private Purpose Fund</v>
      </c>
      <c r="K159" s="4">
        <f>'[1](Paste)CSV_TB_Download'!AH4830</f>
        <v>11239.89</v>
      </c>
    </row>
    <row r="160" spans="1:12" x14ac:dyDescent="0.25">
      <c r="A160">
        <v>506</v>
      </c>
      <c r="B160" t="str">
        <f>MID('[1](Paste)CSV_TB_Download'!I4833,8,3)</f>
        <v>506</v>
      </c>
      <c r="C160" t="str">
        <f>MID('[1](Paste)CSV_TB_Download'!M4833,14,2)</f>
        <v/>
      </c>
      <c r="D160" t="str">
        <f>MID('[1](Paste)CSV_TB_Download'!O4833,12,3)</f>
        <v/>
      </c>
      <c r="E160" t="str">
        <f>MID('[1](Paste)CSV_TB_Download'!Q4833,11,3)</f>
        <v/>
      </c>
      <c r="F160" t="str">
        <f>MID('[1](Paste)CSV_TB_Download'!S4833,15,4)</f>
        <v/>
      </c>
      <c r="G160" t="str">
        <f>'[1](Paste)CSV_TB_Download'!AA4833</f>
        <v>1000_500</v>
      </c>
      <c r="H160" t="str">
        <f t="shared" si="2"/>
        <v>Asset</v>
      </c>
      <c r="I160" t="str">
        <f>(RIGHT('[1](Paste)CSV_TB_Download'!I4833,LEN('[1](Paste)CSV_TB_Download'!I4833)-FIND("-",'[1](Paste)CSV_TB_Download'!I4833)))</f>
        <v xml:space="preserve"> Firemen's Relief Priv Purp Trust</v>
      </c>
      <c r="J160" t="str">
        <f>IF(ISBLANK('[1](Paste)CSV_TB_Download'!AD4833),"",'[1](Paste)CSV_TB_Download'!AD4833)</f>
        <v>Bank Account  Trust/Private Purpose Fund</v>
      </c>
      <c r="K160" s="4">
        <f>'[1](Paste)CSV_TB_Download'!AH4833</f>
        <v>628.30999999999995</v>
      </c>
    </row>
    <row r="161" spans="1:14" x14ac:dyDescent="0.25">
      <c r="A161">
        <v>507</v>
      </c>
      <c r="B161" t="str">
        <f>MID('[1](Paste)CSV_TB_Download'!I4836,8,3)</f>
        <v>507</v>
      </c>
      <c r="C161" t="str">
        <f>MID('[1](Paste)CSV_TB_Download'!M4836,14,2)</f>
        <v/>
      </c>
      <c r="D161" t="str">
        <f>MID('[1](Paste)CSV_TB_Download'!O4836,12,3)</f>
        <v/>
      </c>
      <c r="E161" t="str">
        <f>MID('[1](Paste)CSV_TB_Download'!Q4836,11,3)</f>
        <v/>
      </c>
      <c r="F161" t="str">
        <f>MID('[1](Paste)CSV_TB_Download'!S4836,15,4)</f>
        <v/>
      </c>
      <c r="G161" t="str">
        <f>'[1](Paste)CSV_TB_Download'!AA4836</f>
        <v>1000_500</v>
      </c>
      <c r="H161" t="str">
        <f t="shared" si="2"/>
        <v>Asset</v>
      </c>
      <c r="I161" t="str">
        <f>(RIGHT('[1](Paste)CSV_TB_Download'!I4836,LEN('[1](Paste)CSV_TB_Download'!I4836)-FIND("-",'[1](Paste)CSV_TB_Download'!I4836)))</f>
        <v xml:space="preserve"> L Howard Priv Purpose Trust</v>
      </c>
      <c r="J161" t="str">
        <f>IF(ISBLANK('[1](Paste)CSV_TB_Download'!AD4836),"",'[1](Paste)CSV_TB_Download'!AD4836)</f>
        <v>Bank Account  Trust/Private Purpose Fund</v>
      </c>
      <c r="K161" s="4">
        <f>'[1](Paste)CSV_TB_Download'!AH4836</f>
        <v>28082.77</v>
      </c>
    </row>
    <row r="162" spans="1:14" x14ac:dyDescent="0.25">
      <c r="A162">
        <v>508</v>
      </c>
      <c r="B162" t="str">
        <f>MID('[1](Paste)CSV_TB_Download'!I4840,8,3)</f>
        <v>508</v>
      </c>
      <c r="C162" t="str">
        <f>MID('[1](Paste)CSV_TB_Download'!M4840,14,2)</f>
        <v/>
      </c>
      <c r="D162" t="str">
        <f>MID('[1](Paste)CSV_TB_Download'!O4840,12,3)</f>
        <v/>
      </c>
      <c r="E162" t="str">
        <f>MID('[1](Paste)CSV_TB_Download'!Q4840,11,3)</f>
        <v/>
      </c>
      <c r="F162" t="str">
        <f>MID('[1](Paste)CSV_TB_Download'!S4840,15,4)</f>
        <v/>
      </c>
      <c r="G162" t="str">
        <f>'[1](Paste)CSV_TB_Download'!AA4840</f>
        <v>1100_999</v>
      </c>
      <c r="H162" t="str">
        <f t="shared" si="2"/>
        <v>Asset</v>
      </c>
      <c r="I162" t="str">
        <f>(RIGHT('[1](Paste)CSV_TB_Download'!I4840,LEN('[1](Paste)CSV_TB_Download'!I4840)-FIND("-",'[1](Paste)CSV_TB_Download'!I4840)))</f>
        <v xml:space="preserve"> Waddell Trust</v>
      </c>
      <c r="J162" t="str">
        <f>IF(ISBLANK('[1](Paste)CSV_TB_Download'!AD4840),"",'[1](Paste)CSV_TB_Download'!AD4840)</f>
        <v>Cash Balance</v>
      </c>
      <c r="K162" s="4">
        <f>'[1](Paste)CSV_TB_Download'!AH4840</f>
        <v>13885.69</v>
      </c>
    </row>
    <row r="163" spans="1:14" x14ac:dyDescent="0.25">
      <c r="A163">
        <v>508</v>
      </c>
      <c r="B163" t="str">
        <f>MID('[1](Paste)CSV_TB_Download'!I5209,8,3)</f>
        <v>999</v>
      </c>
      <c r="C163" t="str">
        <f>MID('[1](Paste)CSV_TB_Download'!M5209,14,2)</f>
        <v/>
      </c>
      <c r="D163" t="str">
        <f>MID('[1](Paste)CSV_TB_Download'!O5209,12,3)</f>
        <v/>
      </c>
      <c r="E163" t="str">
        <f>MID('[1](Paste)CSV_TB_Download'!Q5209,11,3)</f>
        <v/>
      </c>
      <c r="F163" t="str">
        <f>MID('[1](Paste)CSV_TB_Download'!S5209,15,4)</f>
        <v/>
      </c>
      <c r="G163" t="str">
        <f>'[1](Paste)CSV_TB_Download'!AA5209</f>
        <v>1100_508</v>
      </c>
      <c r="H163" t="str">
        <f t="shared" si="2"/>
        <v>Asset</v>
      </c>
      <c r="I163" t="str">
        <f>(RIGHT('[1](Paste)CSV_TB_Download'!I5209,LEN('[1](Paste)CSV_TB_Download'!I5209)-FIND("-",'[1](Paste)CSV_TB_Download'!I5209)))</f>
        <v xml:space="preserve"> Pooled Cash Fund</v>
      </c>
      <c r="J163" t="str">
        <f>IF(ISBLANK('[1](Paste)CSV_TB_Download'!AD5209),"",'[1](Paste)CSV_TB_Download'!AD5209)</f>
        <v>Cash Cash - Waddell Estate</v>
      </c>
      <c r="K163" s="4">
        <f>'[1](Paste)CSV_TB_Download'!AH5209</f>
        <v>-13885.69</v>
      </c>
    </row>
    <row r="164" spans="1:14" x14ac:dyDescent="0.25">
      <c r="A164">
        <v>515</v>
      </c>
      <c r="B164" t="str">
        <f>MID('[1](Paste)CSV_TB_Download'!I4842,8,3)</f>
        <v>515</v>
      </c>
      <c r="C164" t="str">
        <f>MID('[1](Paste)CSV_TB_Download'!M4842,14,2)</f>
        <v/>
      </c>
      <c r="D164" t="str">
        <f>MID('[1](Paste)CSV_TB_Download'!O4842,12,3)</f>
        <v/>
      </c>
      <c r="E164" t="str">
        <f>MID('[1](Paste)CSV_TB_Download'!Q4842,11,3)</f>
        <v/>
      </c>
      <c r="F164" t="str">
        <f>MID('[1](Paste)CSV_TB_Download'!S4842,15,4)</f>
        <v/>
      </c>
      <c r="G164" t="str">
        <f>'[1](Paste)CSV_TB_Download'!AA4842</f>
        <v>1100_999</v>
      </c>
      <c r="H164" t="str">
        <f t="shared" si="2"/>
        <v>Asset</v>
      </c>
      <c r="I164" t="str">
        <f>(RIGHT('[1](Paste)CSV_TB_Download'!I4842,LEN('[1](Paste)CSV_TB_Download'!I4842)-FIND("-",'[1](Paste)CSV_TB_Download'!I4842)))</f>
        <v xml:space="preserve"> WEZF 93 FM Dare </v>
      </c>
      <c r="J164" t="str">
        <f>IF(ISBLANK('[1](Paste)CSV_TB_Download'!AD4842),"",'[1](Paste)CSV_TB_Download'!AD4842)</f>
        <v>Cash Balance</v>
      </c>
      <c r="K164" s="4">
        <f>'[1](Paste)CSV_TB_Download'!AH4842</f>
        <v>2235.9699999999998</v>
      </c>
    </row>
    <row r="165" spans="1:14" x14ac:dyDescent="0.25">
      <c r="A165">
        <v>515</v>
      </c>
      <c r="B165" t="str">
        <f>MID('[1](Paste)CSV_TB_Download'!I5210,8,3)</f>
        <v>999</v>
      </c>
      <c r="C165" t="str">
        <f>MID('[1](Paste)CSV_TB_Download'!M5210,14,2)</f>
        <v/>
      </c>
      <c r="D165" t="str">
        <f>MID('[1](Paste)CSV_TB_Download'!O5210,12,3)</f>
        <v/>
      </c>
      <c r="E165" t="str">
        <f>MID('[1](Paste)CSV_TB_Download'!Q5210,11,3)</f>
        <v/>
      </c>
      <c r="F165" t="str">
        <f>MID('[1](Paste)CSV_TB_Download'!S5210,15,4)</f>
        <v/>
      </c>
      <c r="G165" t="str">
        <f>'[1](Paste)CSV_TB_Download'!AA5210</f>
        <v>1100_515</v>
      </c>
      <c r="H165" t="str">
        <f t="shared" si="2"/>
        <v>Asset</v>
      </c>
      <c r="I165" t="str">
        <f>(RIGHT('[1](Paste)CSV_TB_Download'!I5210,LEN('[1](Paste)CSV_TB_Download'!I5210)-FIND("-",'[1](Paste)CSV_TB_Download'!I5210)))</f>
        <v xml:space="preserve"> Pooled Cash Fund</v>
      </c>
      <c r="J165" t="str">
        <f>IF(ISBLANK('[1](Paste)CSV_TB_Download'!AD5210),"",'[1](Paste)CSV_TB_Download'!AD5210)</f>
        <v>Cash Cash - WEZF Dare Perm</v>
      </c>
      <c r="K165" s="4">
        <f>'[1](Paste)CSV_TB_Download'!AH5210</f>
        <v>-2235.9699999999998</v>
      </c>
    </row>
    <row r="166" spans="1:14" x14ac:dyDescent="0.25">
      <c r="A166">
        <v>603</v>
      </c>
      <c r="B166" t="str">
        <f>MID('[1](Paste)CSV_TB_Download'!I4844,8,3)</f>
        <v>603</v>
      </c>
      <c r="C166" t="str">
        <f>MID('[1](Paste)CSV_TB_Download'!M4844,14,2)</f>
        <v/>
      </c>
      <c r="D166" t="str">
        <f>MID('[1](Paste)CSV_TB_Download'!O4844,12,3)</f>
        <v/>
      </c>
      <c r="E166" t="str">
        <f>MID('[1](Paste)CSV_TB_Download'!Q4844,11,3)</f>
        <v/>
      </c>
      <c r="F166" t="str">
        <f>MID('[1](Paste)CSV_TB_Download'!S4844,15,4)</f>
        <v/>
      </c>
      <c r="G166" t="str">
        <f>'[1](Paste)CSV_TB_Download'!AA4844</f>
        <v>1000_600</v>
      </c>
      <c r="H166" t="str">
        <f t="shared" si="2"/>
        <v>Asset</v>
      </c>
      <c r="I166" t="str">
        <f>(RIGHT('[1](Paste)CSV_TB_Download'!I4844,LEN('[1](Paste)CSV_TB_Download'!I4844)-FIND("-",'[1](Paste)CSV_TB_Download'!I4844)))</f>
        <v xml:space="preserve"> Community Development</v>
      </c>
      <c r="J166" t="str">
        <f>IF(ISBLANK('[1](Paste)CSV_TB_Download'!AD4844),"",'[1](Paste)CSV_TB_Download'!AD4844)</f>
        <v>Bank Account  BCDC Key Bank</v>
      </c>
      <c r="K166" s="4">
        <f>'[1](Paste)CSV_TB_Download'!AH4844</f>
        <v>7070.55</v>
      </c>
    </row>
    <row r="167" spans="1:14" x14ac:dyDescent="0.25">
      <c r="A167">
        <v>603</v>
      </c>
      <c r="B167" t="str">
        <f>MID('[1](Paste)CSV_TB_Download'!I4845,8,3)</f>
        <v>603</v>
      </c>
      <c r="C167" t="str">
        <f>MID('[1](Paste)CSV_TB_Download'!M4845,14,2)</f>
        <v/>
      </c>
      <c r="D167" t="str">
        <f>MID('[1](Paste)CSV_TB_Download'!O4845,12,3)</f>
        <v/>
      </c>
      <c r="E167" t="str">
        <f>MID('[1](Paste)CSV_TB_Download'!Q4845,11,3)</f>
        <v/>
      </c>
      <c r="F167" t="str">
        <f>MID('[1](Paste)CSV_TB_Download'!S4845,15,4)</f>
        <v/>
      </c>
      <c r="G167" t="str">
        <f>'[1](Paste)CSV_TB_Download'!AA4845</f>
        <v>1000_603</v>
      </c>
      <c r="H167" t="str">
        <f t="shared" si="2"/>
        <v>Asset</v>
      </c>
      <c r="I167" t="str">
        <f>(RIGHT('[1](Paste)CSV_TB_Download'!I4845,LEN('[1](Paste)CSV_TB_Download'!I4845)-FIND("-",'[1](Paste)CSV_TB_Download'!I4845)))</f>
        <v xml:space="preserve"> Community Development</v>
      </c>
      <c r="J167" t="str">
        <f>IF(ISBLANK('[1](Paste)CSV_TB_Download'!AD4845),"",'[1](Paste)CSV_TB_Download'!AD4845)</f>
        <v>Bank Account  BCDC - Keybak</v>
      </c>
      <c r="K167" s="4">
        <f>'[1](Paste)CSV_TB_Download'!AH4845</f>
        <v>145975.1</v>
      </c>
    </row>
    <row r="168" spans="1:14" x14ac:dyDescent="0.25">
      <c r="A168">
        <v>603</v>
      </c>
      <c r="B168" t="str">
        <f>MID('[1](Paste)CSV_TB_Download'!I4846,8,3)</f>
        <v>603</v>
      </c>
      <c r="C168" t="str">
        <f>MID('[1](Paste)CSV_TB_Download'!M4846,14,2)</f>
        <v/>
      </c>
      <c r="D168" t="str">
        <f>MID('[1](Paste)CSV_TB_Download'!O4846,12,3)</f>
        <v/>
      </c>
      <c r="E168" t="str">
        <f>MID('[1](Paste)CSV_TB_Download'!Q4846,11,3)</f>
        <v/>
      </c>
      <c r="F168" t="str">
        <f>MID('[1](Paste)CSV_TB_Download'!S4846,15,4)</f>
        <v/>
      </c>
      <c r="G168" t="str">
        <f>'[1](Paste)CSV_TB_Download'!AA4846</f>
        <v>1000_605</v>
      </c>
      <c r="H168" t="str">
        <f t="shared" si="2"/>
        <v>Asset</v>
      </c>
      <c r="I168" t="str">
        <f>(RIGHT('[1](Paste)CSV_TB_Download'!I4846,LEN('[1](Paste)CSV_TB_Download'!I4846)-FIND("-",'[1](Paste)CSV_TB_Download'!I4846)))</f>
        <v xml:space="preserve"> Community Development</v>
      </c>
      <c r="J168" t="str">
        <f>IF(ISBLANK('[1](Paste)CSV_TB_Download'!AD4846),"",'[1](Paste)CSV_TB_Download'!AD4846)</f>
        <v>Bank Account  BCDC TD Bank North</v>
      </c>
      <c r="K168" s="4">
        <f>'[1](Paste)CSV_TB_Download'!AH4846</f>
        <v>96.55</v>
      </c>
    </row>
    <row r="169" spans="1:14" x14ac:dyDescent="0.25">
      <c r="A169">
        <v>603</v>
      </c>
      <c r="B169" t="str">
        <f>MID('[1](Paste)CSV_TB_Download'!I4847,8,3)</f>
        <v>603</v>
      </c>
      <c r="C169" t="str">
        <f>MID('[1](Paste)CSV_TB_Download'!M4847,14,2)</f>
        <v/>
      </c>
      <c r="D169" t="str">
        <f>MID('[1](Paste)CSV_TB_Download'!O4847,12,3)</f>
        <v/>
      </c>
      <c r="E169" t="str">
        <f>MID('[1](Paste)CSV_TB_Download'!Q4847,11,3)</f>
        <v/>
      </c>
      <c r="F169" t="str">
        <f>MID('[1](Paste)CSV_TB_Download'!S4847,15,4)</f>
        <v/>
      </c>
      <c r="G169" t="str">
        <f>'[1](Paste)CSV_TB_Download'!AA4847</f>
        <v>1100_999</v>
      </c>
      <c r="H169" t="str">
        <f t="shared" si="2"/>
        <v>Asset</v>
      </c>
      <c r="I169" t="str">
        <f>(RIGHT('[1](Paste)CSV_TB_Download'!I4847,LEN('[1](Paste)CSV_TB_Download'!I4847)-FIND("-",'[1](Paste)CSV_TB_Download'!I4847)))</f>
        <v xml:space="preserve"> Community Development</v>
      </c>
      <c r="J169" t="str">
        <f>IF(ISBLANK('[1](Paste)CSV_TB_Download'!AD4847),"",'[1](Paste)CSV_TB_Download'!AD4847)</f>
        <v>Cash Balance</v>
      </c>
      <c r="K169" s="4">
        <f>'[1](Paste)CSV_TB_Download'!AH4847</f>
        <v>-96311.14</v>
      </c>
    </row>
    <row r="170" spans="1:14" x14ac:dyDescent="0.25">
      <c r="A170">
        <v>603</v>
      </c>
      <c r="B170" t="str">
        <f>MID('[1](Paste)CSV_TB_Download'!I5211,8,3)</f>
        <v>999</v>
      </c>
      <c r="C170" t="str">
        <f>MID('[1](Paste)CSV_TB_Download'!M5211,14,2)</f>
        <v/>
      </c>
      <c r="D170" t="str">
        <f>MID('[1](Paste)CSV_TB_Download'!O5211,12,3)</f>
        <v/>
      </c>
      <c r="E170" t="str">
        <f>MID('[1](Paste)CSV_TB_Download'!Q5211,11,3)</f>
        <v/>
      </c>
      <c r="F170" t="str">
        <f>MID('[1](Paste)CSV_TB_Download'!S5211,15,4)</f>
        <v/>
      </c>
      <c r="G170" t="str">
        <f>'[1](Paste)CSV_TB_Download'!AA5211</f>
        <v>1100_603</v>
      </c>
      <c r="H170" t="str">
        <f t="shared" si="2"/>
        <v>Asset</v>
      </c>
      <c r="I170" t="str">
        <f>(RIGHT('[1](Paste)CSV_TB_Download'!I5211,LEN('[1](Paste)CSV_TB_Download'!I5211)-FIND("-",'[1](Paste)CSV_TB_Download'!I5211)))</f>
        <v xml:space="preserve"> Pooled Cash Fund</v>
      </c>
      <c r="J170" t="str">
        <f>IF(ISBLANK('[1](Paste)CSV_TB_Download'!AD5211),"",'[1](Paste)CSV_TB_Download'!AD5211)</f>
        <v>Cash BCDC Fund</v>
      </c>
      <c r="K170" s="4">
        <f>'[1](Paste)CSV_TB_Download'!AH5211</f>
        <v>96311.14</v>
      </c>
    </row>
    <row r="171" spans="1:14" x14ac:dyDescent="0.25">
      <c r="A171">
        <v>700</v>
      </c>
      <c r="B171" t="str">
        <f>MID('[1](Paste)CSV_TB_Download'!I4889,8,3)</f>
        <v>700</v>
      </c>
      <c r="C171" t="str">
        <f>MID('[1](Paste)CSV_TB_Download'!M4889,14,2)</f>
        <v/>
      </c>
      <c r="D171" t="str">
        <f>MID('[1](Paste)CSV_TB_Download'!O4889,12,3)</f>
        <v/>
      </c>
      <c r="E171" t="str">
        <f>MID('[1](Paste)CSV_TB_Download'!Q4889,11,3)</f>
        <v/>
      </c>
      <c r="F171" t="str">
        <f>MID('[1](Paste)CSV_TB_Download'!S4889,15,4)</f>
        <v/>
      </c>
      <c r="G171" t="str">
        <f>'[1](Paste)CSV_TB_Download'!AA4889</f>
        <v>1000_701</v>
      </c>
      <c r="H171" t="str">
        <f t="shared" si="2"/>
        <v>Asset</v>
      </c>
      <c r="I171" t="str">
        <f>(RIGHT('[1](Paste)CSV_TB_Download'!I4889,LEN('[1](Paste)CSV_TB_Download'!I4889)-FIND("-",'[1](Paste)CSV_TB_Download'!I4889)))</f>
        <v xml:space="preserve"> Capital Fund - General</v>
      </c>
      <c r="J171" t="str">
        <f>IF(ISBLANK('[1](Paste)CSV_TB_Download'!AD4889),"",'[1](Paste)CSV_TB_Download'!AD4889)</f>
        <v>Bank Account  Capital Fund _ Keybank</v>
      </c>
      <c r="K171" s="4">
        <f>'[1](Paste)CSV_TB_Download'!AH4889</f>
        <v>546129</v>
      </c>
    </row>
    <row r="172" spans="1:14" x14ac:dyDescent="0.25">
      <c r="A172">
        <v>700</v>
      </c>
      <c r="B172" t="str">
        <f>MID('[1](Paste)CSV_TB_Download'!I4890,8,3)</f>
        <v>700</v>
      </c>
      <c r="C172" t="str">
        <f>MID('[1](Paste)CSV_TB_Download'!M4890,14,2)</f>
        <v/>
      </c>
      <c r="D172" t="str">
        <f>MID('[1](Paste)CSV_TB_Download'!O4890,12,3)</f>
        <v/>
      </c>
      <c r="E172" t="str">
        <f>MID('[1](Paste)CSV_TB_Download'!Q4890,11,3)</f>
        <v/>
      </c>
      <c r="F172" t="str">
        <f>MID('[1](Paste)CSV_TB_Download'!S4890,15,4)</f>
        <v/>
      </c>
      <c r="G172" t="str">
        <f>'[1](Paste)CSV_TB_Download'!AA4890</f>
        <v>1100_101</v>
      </c>
      <c r="H172" t="str">
        <f t="shared" si="2"/>
        <v>Asset</v>
      </c>
      <c r="I172" t="str">
        <f>(RIGHT('[1](Paste)CSV_TB_Download'!I4890,LEN('[1](Paste)CSV_TB_Download'!I4890)-FIND("-",'[1](Paste)CSV_TB_Download'!I4890)))</f>
        <v xml:space="preserve"> Capital Fund - General</v>
      </c>
      <c r="J172" t="str">
        <f>IF(ISBLANK('[1](Paste)CSV_TB_Download'!AD4890),"",'[1](Paste)CSV_TB_Download'!AD4890)</f>
        <v>Cash General Fund</v>
      </c>
      <c r="K172" s="4">
        <f>'[1](Paste)CSV_TB_Download'!AH4890</f>
        <v>10000</v>
      </c>
    </row>
    <row r="173" spans="1:14" x14ac:dyDescent="0.25">
      <c r="A173">
        <v>700</v>
      </c>
      <c r="B173" t="str">
        <f>MID('[1](Paste)CSV_TB_Download'!I4891,8,3)</f>
        <v>700</v>
      </c>
      <c r="C173" t="str">
        <f>MID('[1](Paste)CSV_TB_Download'!M4891,14,2)</f>
        <v/>
      </c>
      <c r="D173" t="str">
        <f>MID('[1](Paste)CSV_TB_Download'!O4891,12,3)</f>
        <v/>
      </c>
      <c r="E173" t="str">
        <f>MID('[1](Paste)CSV_TB_Download'!Q4891,11,3)</f>
        <v/>
      </c>
      <c r="F173" t="str">
        <f>MID('[1](Paste)CSV_TB_Download'!S4891,15,4)</f>
        <v/>
      </c>
      <c r="G173" t="str">
        <f>'[1](Paste)CSV_TB_Download'!AA4891</f>
        <v>1100_999</v>
      </c>
      <c r="H173" t="str">
        <f t="shared" si="2"/>
        <v>Asset</v>
      </c>
      <c r="I173" t="str">
        <f>(RIGHT('[1](Paste)CSV_TB_Download'!I4891,LEN('[1](Paste)CSV_TB_Download'!I4891)-FIND("-",'[1](Paste)CSV_TB_Download'!I4891)))</f>
        <v xml:space="preserve"> Capital Fund - General</v>
      </c>
      <c r="J173" t="str">
        <f>IF(ISBLANK('[1](Paste)CSV_TB_Download'!AD4891),"",'[1](Paste)CSV_TB_Download'!AD4891)</f>
        <v>Cash Balance</v>
      </c>
      <c r="K173" s="4">
        <f>'[1](Paste)CSV_TB_Download'!AH4891</f>
        <v>602572.96</v>
      </c>
      <c r="N173" s="4">
        <f>K173</f>
        <v>602572.96</v>
      </c>
    </row>
    <row r="174" spans="1:14" x14ac:dyDescent="0.25">
      <c r="A174">
        <v>700</v>
      </c>
      <c r="B174" t="str">
        <f>MID('[1](Paste)CSV_TB_Download'!I5212,8,3)</f>
        <v>999</v>
      </c>
      <c r="C174" t="str">
        <f>MID('[1](Paste)CSV_TB_Download'!M5212,14,2)</f>
        <v/>
      </c>
      <c r="D174" t="str">
        <f>MID('[1](Paste)CSV_TB_Download'!O5212,12,3)</f>
        <v/>
      </c>
      <c r="E174" t="str">
        <f>MID('[1](Paste)CSV_TB_Download'!Q5212,11,3)</f>
        <v/>
      </c>
      <c r="F174" t="str">
        <f>MID('[1](Paste)CSV_TB_Download'!S5212,15,4)</f>
        <v/>
      </c>
      <c r="G174" t="str">
        <f>'[1](Paste)CSV_TB_Download'!AA5212</f>
        <v>1100_700</v>
      </c>
      <c r="H174" t="str">
        <f t="shared" si="2"/>
        <v>Asset</v>
      </c>
      <c r="I174" t="str">
        <f>(RIGHT('[1](Paste)CSV_TB_Download'!I5212,LEN('[1](Paste)CSV_TB_Download'!I5212)-FIND("-",'[1](Paste)CSV_TB_Download'!I5212)))</f>
        <v xml:space="preserve"> Pooled Cash Fund</v>
      </c>
      <c r="J174" t="str">
        <f>IF(ISBLANK('[1](Paste)CSV_TB_Download'!AD5212),"",'[1](Paste)CSV_TB_Download'!AD5212)</f>
        <v>Cash General Capital Fund</v>
      </c>
      <c r="K174" s="4">
        <f>'[1](Paste)CSV_TB_Download'!AH5212</f>
        <v>-602572.96</v>
      </c>
    </row>
    <row r="175" spans="1:14" x14ac:dyDescent="0.25">
      <c r="A175">
        <v>701</v>
      </c>
      <c r="B175" t="str">
        <f>MID('[1](Paste)CSV_TB_Download'!I4976,8,3)</f>
        <v>701</v>
      </c>
      <c r="C175" t="str">
        <f>MID('[1](Paste)CSV_TB_Download'!M4976,14,2)</f>
        <v/>
      </c>
      <c r="D175" t="str">
        <f>MID('[1](Paste)CSV_TB_Download'!O4976,12,3)</f>
        <v/>
      </c>
      <c r="E175" t="str">
        <f>MID('[1](Paste)CSV_TB_Download'!Q4976,11,3)</f>
        <v/>
      </c>
      <c r="F175" t="str">
        <f>MID('[1](Paste)CSV_TB_Download'!S4976,15,4)</f>
        <v/>
      </c>
      <c r="G175" t="str">
        <f>'[1](Paste)CSV_TB_Download'!AA4976</f>
        <v>1100_999</v>
      </c>
      <c r="H175" t="str">
        <f t="shared" si="2"/>
        <v>Asset</v>
      </c>
      <c r="I175" t="str">
        <f>(RIGHT('[1](Paste)CSV_TB_Download'!I4976,LEN('[1](Paste)CSV_TB_Download'!I4976)-FIND("-",'[1](Paste)CSV_TB_Download'!I4976)))</f>
        <v xml:space="preserve"> SE NBRH Transit Capital Project</v>
      </c>
      <c r="J175" t="str">
        <f>IF(ISBLANK('[1](Paste)CSV_TB_Download'!AD4976),"",'[1](Paste)CSV_TB_Download'!AD4976)</f>
        <v>Cash Balance</v>
      </c>
      <c r="K175" s="4">
        <f>'[1](Paste)CSV_TB_Download'!AH4976</f>
        <v>-6025.17</v>
      </c>
      <c r="N175" s="4">
        <f>K175</f>
        <v>-6025.17</v>
      </c>
    </row>
    <row r="176" spans="1:14" x14ac:dyDescent="0.25">
      <c r="A176">
        <v>701</v>
      </c>
      <c r="B176" t="str">
        <f>MID('[1](Paste)CSV_TB_Download'!I5213,8,3)</f>
        <v>999</v>
      </c>
      <c r="C176" t="str">
        <f>MID('[1](Paste)CSV_TB_Download'!M5213,14,2)</f>
        <v/>
      </c>
      <c r="D176" t="str">
        <f>MID('[1](Paste)CSV_TB_Download'!O5213,12,3)</f>
        <v/>
      </c>
      <c r="E176" t="str">
        <f>MID('[1](Paste)CSV_TB_Download'!Q5213,11,3)</f>
        <v/>
      </c>
      <c r="F176" t="str">
        <f>MID('[1](Paste)CSV_TB_Download'!S5213,15,4)</f>
        <v/>
      </c>
      <c r="G176" t="str">
        <f>'[1](Paste)CSV_TB_Download'!AA5213</f>
        <v>1100_701</v>
      </c>
      <c r="H176" t="str">
        <f t="shared" si="2"/>
        <v>Asset</v>
      </c>
      <c r="I176" t="str">
        <f>(RIGHT('[1](Paste)CSV_TB_Download'!I5213,LEN('[1](Paste)CSV_TB_Download'!I5213)-FIND("-",'[1](Paste)CSV_TB_Download'!I5213)))</f>
        <v xml:space="preserve"> Pooled Cash Fund</v>
      </c>
      <c r="J176" t="str">
        <f>IF(ISBLANK('[1](Paste)CSV_TB_Download'!AD5213),"",'[1](Paste)CSV_TB_Download'!AD5213)</f>
        <v>Cash SE NBRH Transit Fund</v>
      </c>
      <c r="K176" s="4">
        <f>'[1](Paste)CSV_TB_Download'!AH5213</f>
        <v>6024.95</v>
      </c>
    </row>
    <row r="177" spans="1:14" x14ac:dyDescent="0.25">
      <c r="A177">
        <v>702</v>
      </c>
      <c r="B177" t="str">
        <f>MID('[1](Paste)CSV_TB_Download'!I4982,8,3)</f>
        <v>702</v>
      </c>
      <c r="C177" t="str">
        <f>MID('[1](Paste)CSV_TB_Download'!M4982,14,2)</f>
        <v/>
      </c>
      <c r="D177" t="str">
        <f>MID('[1](Paste)CSV_TB_Download'!O4982,12,3)</f>
        <v/>
      </c>
      <c r="E177" t="str">
        <f>MID('[1](Paste)CSV_TB_Download'!Q4982,11,3)</f>
        <v/>
      </c>
      <c r="F177" t="str">
        <f>MID('[1](Paste)CSV_TB_Download'!S4982,15,4)</f>
        <v/>
      </c>
      <c r="G177" t="str">
        <f>'[1](Paste)CSV_TB_Download'!AA4982</f>
        <v>1100_999</v>
      </c>
      <c r="H177" t="str">
        <f t="shared" si="2"/>
        <v>Asset</v>
      </c>
      <c r="I177" t="str">
        <f>(RIGHT('[1](Paste)CSV_TB_Download'!I4982,LEN('[1](Paste)CSV_TB_Download'!I4982)-FIND("-",'[1](Paste)CSV_TB_Download'!I4982)))</f>
        <v xml:space="preserve"> Downtown Transit Center Project</v>
      </c>
      <c r="J177" t="str">
        <f>IF(ISBLANK('[1](Paste)CSV_TB_Download'!AD4982),"",'[1](Paste)CSV_TB_Download'!AD4982)</f>
        <v>Cash Balance</v>
      </c>
      <c r="K177" s="4">
        <f>'[1](Paste)CSV_TB_Download'!AH4982</f>
        <v>0.22</v>
      </c>
      <c r="N177" s="4">
        <f>K177</f>
        <v>0.22</v>
      </c>
    </row>
    <row r="178" spans="1:14" x14ac:dyDescent="0.25">
      <c r="A178">
        <v>702</v>
      </c>
      <c r="B178" t="str">
        <f>MID('[1](Paste)CSV_TB_Download'!I5214,8,3)</f>
        <v>999</v>
      </c>
      <c r="C178" t="str">
        <f>MID('[1](Paste)CSV_TB_Download'!M5214,14,2)</f>
        <v/>
      </c>
      <c r="D178" t="str">
        <f>MID('[1](Paste)CSV_TB_Download'!O5214,12,3)</f>
        <v/>
      </c>
      <c r="E178" t="str">
        <f>MID('[1](Paste)CSV_TB_Download'!Q5214,11,3)</f>
        <v/>
      </c>
      <c r="F178" t="str">
        <f>MID('[1](Paste)CSV_TB_Download'!S5214,15,4)</f>
        <v/>
      </c>
      <c r="G178" t="str">
        <f>'[1](Paste)CSV_TB_Download'!AA5214</f>
        <v>1100_702</v>
      </c>
      <c r="H178" t="str">
        <f t="shared" si="2"/>
        <v>Asset</v>
      </c>
      <c r="I178" t="str">
        <f>(RIGHT('[1](Paste)CSV_TB_Download'!I5214,LEN('[1](Paste)CSV_TB_Download'!I5214)-FIND("-",'[1](Paste)CSV_TB_Download'!I5214)))</f>
        <v xml:space="preserve"> Pooled Cash Fund</v>
      </c>
      <c r="J178" t="str">
        <f>IF(ISBLANK('[1](Paste)CSV_TB_Download'!AD5214),"",'[1](Paste)CSV_TB_Download'!AD5214)</f>
        <v>Cash Downtown Transit Ctr Fund</v>
      </c>
      <c r="K178" s="4">
        <f>'[1](Paste)CSV_TB_Download'!AH5214</f>
        <v>298.7</v>
      </c>
    </row>
    <row r="179" spans="1:14" x14ac:dyDescent="0.25">
      <c r="A179">
        <v>703</v>
      </c>
      <c r="B179" t="str">
        <f>MID('[1](Paste)CSV_TB_Download'!I4987,8,3)</f>
        <v>703</v>
      </c>
      <c r="C179" t="str">
        <f>MID('[1](Paste)CSV_TB_Download'!M4987,14,2)</f>
        <v/>
      </c>
      <c r="D179" t="str">
        <f>MID('[1](Paste)CSV_TB_Download'!O4987,12,3)</f>
        <v/>
      </c>
      <c r="E179" t="str">
        <f>MID('[1](Paste)CSV_TB_Download'!Q4987,11,3)</f>
        <v/>
      </c>
      <c r="F179" t="str">
        <f>MID('[1](Paste)CSV_TB_Download'!S4987,15,4)</f>
        <v/>
      </c>
      <c r="G179" t="str">
        <f>'[1](Paste)CSV_TB_Download'!AA4987</f>
        <v>1100_999</v>
      </c>
      <c r="H179" t="str">
        <f t="shared" si="2"/>
        <v>Asset</v>
      </c>
      <c r="I179" t="str">
        <f>(RIGHT('[1](Paste)CSV_TB_Download'!I4987,LEN('[1](Paste)CSV_TB_Download'!I4987)-FIND("-",'[1](Paste)CSV_TB_Download'!I4987)))</f>
        <v xml:space="preserve"> Battery Street Enhancement</v>
      </c>
      <c r="J179" t="str">
        <f>IF(ISBLANK('[1](Paste)CSV_TB_Download'!AD4987),"",'[1](Paste)CSV_TB_Download'!AD4987)</f>
        <v>Cash Balance</v>
      </c>
      <c r="K179" s="4">
        <f>'[1](Paste)CSV_TB_Download'!AH4987</f>
        <v>56819.22</v>
      </c>
      <c r="N179" s="4">
        <f>K179</f>
        <v>56819.22</v>
      </c>
    </row>
    <row r="180" spans="1:14" x14ac:dyDescent="0.25">
      <c r="A180">
        <v>703</v>
      </c>
      <c r="B180" t="str">
        <f>MID('[1](Paste)CSV_TB_Download'!I5215,8,3)</f>
        <v>999</v>
      </c>
      <c r="C180" t="str">
        <f>MID('[1](Paste)CSV_TB_Download'!M5215,14,2)</f>
        <v/>
      </c>
      <c r="D180" t="str">
        <f>MID('[1](Paste)CSV_TB_Download'!O5215,12,3)</f>
        <v/>
      </c>
      <c r="E180" t="str">
        <f>MID('[1](Paste)CSV_TB_Download'!Q5215,11,3)</f>
        <v/>
      </c>
      <c r="F180" t="str">
        <f>MID('[1](Paste)CSV_TB_Download'!S5215,15,4)</f>
        <v/>
      </c>
      <c r="G180" t="str">
        <f>'[1](Paste)CSV_TB_Download'!AA5215</f>
        <v>1100_703</v>
      </c>
      <c r="H180" t="str">
        <f t="shared" si="2"/>
        <v>Asset</v>
      </c>
      <c r="I180" t="str">
        <f>(RIGHT('[1](Paste)CSV_TB_Download'!I5215,LEN('[1](Paste)CSV_TB_Download'!I5215)-FIND("-",'[1](Paste)CSV_TB_Download'!I5215)))</f>
        <v xml:space="preserve"> Pooled Cash Fund</v>
      </c>
      <c r="J180" t="str">
        <f>IF(ISBLANK('[1](Paste)CSV_TB_Download'!AD5215),"",'[1](Paste)CSV_TB_Download'!AD5215)</f>
        <v>Cash Battery St Enhancement Fund</v>
      </c>
      <c r="K180" s="4">
        <f>'[1](Paste)CSV_TB_Download'!AH5215</f>
        <v>-56819.22</v>
      </c>
    </row>
    <row r="181" spans="1:14" x14ac:dyDescent="0.25">
      <c r="A181">
        <v>704</v>
      </c>
      <c r="B181" t="str">
        <f>MID('[1](Paste)CSV_TB_Download'!I4990,8,3)</f>
        <v>704</v>
      </c>
      <c r="C181" t="str">
        <f>MID('[1](Paste)CSV_TB_Download'!M4990,14,2)</f>
        <v/>
      </c>
      <c r="D181" t="str">
        <f>MID('[1](Paste)CSV_TB_Download'!O4990,12,3)</f>
        <v/>
      </c>
      <c r="E181" t="str">
        <f>MID('[1](Paste)CSV_TB_Download'!Q4990,11,3)</f>
        <v/>
      </c>
      <c r="F181" t="str">
        <f>MID('[1](Paste)CSV_TB_Download'!S4990,15,4)</f>
        <v/>
      </c>
      <c r="G181" t="str">
        <f>'[1](Paste)CSV_TB_Download'!AA4990</f>
        <v>1000_700</v>
      </c>
      <c r="H181" t="str">
        <f t="shared" si="2"/>
        <v>Asset</v>
      </c>
      <c r="I181" t="str">
        <f>(RIGHT('[1](Paste)CSV_TB_Download'!I4990,LEN('[1](Paste)CSV_TB_Download'!I4990)-FIND("-",'[1](Paste)CSV_TB_Download'!I4990)))</f>
        <v xml:space="preserve"> Barge Canal</v>
      </c>
      <c r="J181" t="str">
        <f>IF(ISBLANK('[1](Paste)CSV_TB_Download'!AD4990),"",'[1](Paste)CSV_TB_Download'!AD4990)</f>
        <v>Bank Account  Green Mnt Power TD Bank North</v>
      </c>
      <c r="K181" s="4">
        <f>'[1](Paste)CSV_TB_Download'!AH4990</f>
        <v>140855.5</v>
      </c>
    </row>
    <row r="182" spans="1:14" x14ac:dyDescent="0.25">
      <c r="A182">
        <v>704</v>
      </c>
      <c r="B182" t="str">
        <f>MID('[1](Paste)CSV_TB_Download'!I4991,8,3)</f>
        <v>704</v>
      </c>
      <c r="C182" t="str">
        <f>MID('[1](Paste)CSV_TB_Download'!M4991,14,2)</f>
        <v/>
      </c>
      <c r="D182" t="str">
        <f>MID('[1](Paste)CSV_TB_Download'!O4991,12,3)</f>
        <v/>
      </c>
      <c r="E182" t="str">
        <f>MID('[1](Paste)CSV_TB_Download'!Q4991,11,3)</f>
        <v/>
      </c>
      <c r="F182" t="str">
        <f>MID('[1](Paste)CSV_TB_Download'!S4991,15,4)</f>
        <v/>
      </c>
      <c r="G182" t="str">
        <f>'[1](Paste)CSV_TB_Download'!AA4991</f>
        <v>1100_999</v>
      </c>
      <c r="H182" t="str">
        <f t="shared" si="2"/>
        <v>Asset</v>
      </c>
      <c r="I182" t="str">
        <f>(RIGHT('[1](Paste)CSV_TB_Download'!I4991,LEN('[1](Paste)CSV_TB_Download'!I4991)-FIND("-",'[1](Paste)CSV_TB_Download'!I4991)))</f>
        <v xml:space="preserve"> Barge Canal</v>
      </c>
      <c r="J182" t="str">
        <f>IF(ISBLANK('[1](Paste)CSV_TB_Download'!AD4991),"",'[1](Paste)CSV_TB_Download'!AD4991)</f>
        <v>Cash Balance</v>
      </c>
      <c r="K182" s="4">
        <f>'[1](Paste)CSV_TB_Download'!AH4991</f>
        <v>-56199.72</v>
      </c>
      <c r="N182" s="4">
        <f>K182</f>
        <v>-56199.72</v>
      </c>
    </row>
    <row r="183" spans="1:14" x14ac:dyDescent="0.25">
      <c r="A183">
        <v>704</v>
      </c>
      <c r="B183" t="str">
        <f>MID('[1](Paste)CSV_TB_Download'!I5216,8,3)</f>
        <v>999</v>
      </c>
      <c r="C183" t="str">
        <f>MID('[1](Paste)CSV_TB_Download'!M5216,14,2)</f>
        <v/>
      </c>
      <c r="D183" t="str">
        <f>MID('[1](Paste)CSV_TB_Download'!O5216,12,3)</f>
        <v/>
      </c>
      <c r="E183" t="str">
        <f>MID('[1](Paste)CSV_TB_Download'!Q5216,11,3)</f>
        <v/>
      </c>
      <c r="F183" t="str">
        <f>MID('[1](Paste)CSV_TB_Download'!S5216,15,4)</f>
        <v/>
      </c>
      <c r="G183" t="str">
        <f>'[1](Paste)CSV_TB_Download'!AA5216</f>
        <v>1100_704</v>
      </c>
      <c r="H183" t="str">
        <f t="shared" si="2"/>
        <v>Asset</v>
      </c>
      <c r="I183" t="str">
        <f>(RIGHT('[1](Paste)CSV_TB_Download'!I5216,LEN('[1](Paste)CSV_TB_Download'!I5216)-FIND("-",'[1](Paste)CSV_TB_Download'!I5216)))</f>
        <v xml:space="preserve"> Pooled Cash Fund</v>
      </c>
      <c r="J183" t="str">
        <f>IF(ISBLANK('[1](Paste)CSV_TB_Download'!AD5216),"",'[1](Paste)CSV_TB_Download'!AD5216)</f>
        <v>Cash Barge Canal Fund</v>
      </c>
      <c r="K183" s="4">
        <f>'[1](Paste)CSV_TB_Download'!AH5216</f>
        <v>56199.72</v>
      </c>
    </row>
    <row r="184" spans="1:14" x14ac:dyDescent="0.25">
      <c r="A184">
        <v>705</v>
      </c>
      <c r="B184" t="str">
        <f>MID('[1](Paste)CSV_TB_Download'!I4995,8,3)</f>
        <v>705</v>
      </c>
      <c r="C184" t="str">
        <f>MID('[1](Paste)CSV_TB_Download'!M4995,14,2)</f>
        <v/>
      </c>
      <c r="D184" t="str">
        <f>MID('[1](Paste)CSV_TB_Download'!O4995,12,3)</f>
        <v/>
      </c>
      <c r="E184" t="str">
        <f>MID('[1](Paste)CSV_TB_Download'!Q4995,11,3)</f>
        <v/>
      </c>
      <c r="F184" t="str">
        <f>MID('[1](Paste)CSV_TB_Download'!S4995,15,4)</f>
        <v/>
      </c>
      <c r="G184" t="str">
        <f>'[1](Paste)CSV_TB_Download'!AA4995</f>
        <v>1100_999</v>
      </c>
      <c r="H184" t="str">
        <f t="shared" si="2"/>
        <v>Asset</v>
      </c>
      <c r="I184" t="str">
        <f>(RIGHT('[1](Paste)CSV_TB_Download'!I4995,LEN('[1](Paste)CSV_TB_Download'!I4995)-FIND("-",'[1](Paste)CSV_TB_Download'!I4995)))</f>
        <v xml:space="preserve"> Capital Fund - Engineering 5000 </v>
      </c>
      <c r="J184" t="str">
        <f>IF(ISBLANK('[1](Paste)CSV_TB_Download'!AD4995),"",'[1](Paste)CSV_TB_Download'!AD4995)</f>
        <v>Cash Balance</v>
      </c>
      <c r="K184" s="4">
        <f>'[1](Paste)CSV_TB_Download'!AH4995</f>
        <v>-348361.47</v>
      </c>
      <c r="N184" s="4">
        <f>K184</f>
        <v>-348361.47</v>
      </c>
    </row>
    <row r="185" spans="1:14" x14ac:dyDescent="0.25">
      <c r="A185">
        <v>705</v>
      </c>
      <c r="B185" t="str">
        <f>MID('[1](Paste)CSV_TB_Download'!I5217,8,3)</f>
        <v>999</v>
      </c>
      <c r="C185" t="str">
        <f>MID('[1](Paste)CSV_TB_Download'!M5217,14,2)</f>
        <v/>
      </c>
      <c r="D185" t="str">
        <f>MID('[1](Paste)CSV_TB_Download'!O5217,12,3)</f>
        <v/>
      </c>
      <c r="E185" t="str">
        <f>MID('[1](Paste)CSV_TB_Download'!Q5217,11,3)</f>
        <v/>
      </c>
      <c r="F185" t="str">
        <f>MID('[1](Paste)CSV_TB_Download'!S5217,15,4)</f>
        <v/>
      </c>
      <c r="G185" t="str">
        <f>'[1](Paste)CSV_TB_Download'!AA5217</f>
        <v>1100_705</v>
      </c>
      <c r="H185" t="str">
        <f t="shared" si="2"/>
        <v>Asset</v>
      </c>
      <c r="I185" t="str">
        <f>(RIGHT('[1](Paste)CSV_TB_Download'!I5217,LEN('[1](Paste)CSV_TB_Download'!I5217)-FIND("-",'[1](Paste)CSV_TB_Download'!I5217)))</f>
        <v xml:space="preserve"> Pooled Cash Fund</v>
      </c>
      <c r="J185" t="str">
        <f>IF(ISBLANK('[1](Paste)CSV_TB_Download'!AD5217),"",'[1](Paste)CSV_TB_Download'!AD5217)</f>
        <v>Cash STP 5000</v>
      </c>
      <c r="K185" s="4">
        <f>'[1](Paste)CSV_TB_Download'!AH5217</f>
        <v>-426176.99</v>
      </c>
    </row>
    <row r="186" spans="1:14" x14ac:dyDescent="0.25">
      <c r="A186">
        <v>706</v>
      </c>
      <c r="B186" t="str">
        <f>MID('[1](Paste)CSV_TB_Download'!I5007,8,3)</f>
        <v>706</v>
      </c>
      <c r="C186" t="str">
        <f>MID('[1](Paste)CSV_TB_Download'!M5007,14,2)</f>
        <v/>
      </c>
      <c r="D186" t="str">
        <f>MID('[1](Paste)CSV_TB_Download'!O5007,12,3)</f>
        <v/>
      </c>
      <c r="E186" t="str">
        <f>MID('[1](Paste)CSV_TB_Download'!Q5007,11,3)</f>
        <v/>
      </c>
      <c r="F186" t="str">
        <f>MID('[1](Paste)CSV_TB_Download'!S5007,15,4)</f>
        <v/>
      </c>
      <c r="G186" t="str">
        <f>'[1](Paste)CSV_TB_Download'!AA5007</f>
        <v>1100_999</v>
      </c>
      <c r="H186" t="str">
        <f t="shared" si="2"/>
        <v>Asset</v>
      </c>
      <c r="I186" t="str">
        <f>(RIGHT('[1](Paste)CSV_TB_Download'!I5007,LEN('[1](Paste)CSV_TB_Download'!I5007)-FIND("-",'[1](Paste)CSV_TB_Download'!I5007)))</f>
        <v xml:space="preserve"> Capital Fund - FEMA</v>
      </c>
      <c r="J186" t="str">
        <f>IF(ISBLANK('[1](Paste)CSV_TB_Download'!AD5007),"",'[1](Paste)CSV_TB_Download'!AD5007)</f>
        <v>Cash Balance</v>
      </c>
      <c r="K186" s="4">
        <f>'[1](Paste)CSV_TB_Download'!AH5007</f>
        <v>-505141.39</v>
      </c>
      <c r="N186" s="4">
        <f>K186</f>
        <v>-505141.39</v>
      </c>
    </row>
    <row r="187" spans="1:14" x14ac:dyDescent="0.25">
      <c r="A187">
        <v>706</v>
      </c>
      <c r="B187" t="str">
        <f>MID('[1](Paste)CSV_TB_Download'!I5218,8,3)</f>
        <v>999</v>
      </c>
      <c r="C187" t="str">
        <f>MID('[1](Paste)CSV_TB_Download'!M5218,14,2)</f>
        <v/>
      </c>
      <c r="D187" t="str">
        <f>MID('[1](Paste)CSV_TB_Download'!O5218,12,3)</f>
        <v/>
      </c>
      <c r="E187" t="str">
        <f>MID('[1](Paste)CSV_TB_Download'!Q5218,11,3)</f>
        <v/>
      </c>
      <c r="F187" t="str">
        <f>MID('[1](Paste)CSV_TB_Download'!S5218,15,4)</f>
        <v/>
      </c>
      <c r="G187" t="str">
        <f>'[1](Paste)CSV_TB_Download'!AA5218</f>
        <v>1100_706</v>
      </c>
      <c r="H187" t="str">
        <f t="shared" si="2"/>
        <v>Asset</v>
      </c>
      <c r="I187" t="str">
        <f>(RIGHT('[1](Paste)CSV_TB_Download'!I5218,LEN('[1](Paste)CSV_TB_Download'!I5218)-FIND("-",'[1](Paste)CSV_TB_Download'!I5218)))</f>
        <v xml:space="preserve"> Pooled Cash Fund</v>
      </c>
      <c r="J187" t="str">
        <f>IF(ISBLANK('[1](Paste)CSV_TB_Download'!AD5218),"",'[1](Paste)CSV_TB_Download'!AD5218)</f>
        <v>Cash FEMA</v>
      </c>
      <c r="K187" s="4">
        <f>'[1](Paste)CSV_TB_Download'!AH5218</f>
        <v>505141.39</v>
      </c>
    </row>
    <row r="188" spans="1:14" x14ac:dyDescent="0.25">
      <c r="A188">
        <v>708</v>
      </c>
      <c r="B188" t="str">
        <f>MID('[1](Paste)CSV_TB_Download'!I5017,8,3)</f>
        <v>708</v>
      </c>
      <c r="C188" t="str">
        <f>MID('[1](Paste)CSV_TB_Download'!M5017,14,2)</f>
        <v/>
      </c>
      <c r="D188" t="str">
        <f>MID('[1](Paste)CSV_TB_Download'!O5017,12,3)</f>
        <v/>
      </c>
      <c r="E188" t="str">
        <f>MID('[1](Paste)CSV_TB_Download'!Q5017,11,3)</f>
        <v/>
      </c>
      <c r="F188" t="str">
        <f>MID('[1](Paste)CSV_TB_Download'!S5017,15,4)</f>
        <v/>
      </c>
      <c r="G188" t="str">
        <f>'[1](Paste)CSV_TB_Download'!AA5017</f>
        <v>1100_999</v>
      </c>
      <c r="H188" t="str">
        <f t="shared" si="2"/>
        <v>Asset</v>
      </c>
      <c r="I188" t="str">
        <f>(RIGHT('[1](Paste)CSV_TB_Download'!I5017,LEN('[1](Paste)CSV_TB_Download'!I5017)-FIND("-",'[1](Paste)CSV_TB_Download'!I5017)))</f>
        <v xml:space="preserve"> Church Street Improvements</v>
      </c>
      <c r="J188" t="str">
        <f>IF(ISBLANK('[1](Paste)CSV_TB_Download'!AD5017),"",'[1](Paste)CSV_TB_Download'!AD5017)</f>
        <v>Cash Balance</v>
      </c>
      <c r="K188" s="4">
        <f>'[1](Paste)CSV_TB_Download'!AH5017</f>
        <v>0</v>
      </c>
      <c r="N188" s="4">
        <f>K188</f>
        <v>0</v>
      </c>
    </row>
    <row r="189" spans="1:14" x14ac:dyDescent="0.25">
      <c r="A189">
        <v>708</v>
      </c>
      <c r="B189" t="str">
        <f>MID('[1](Paste)CSV_TB_Download'!I5219,8,3)</f>
        <v>999</v>
      </c>
      <c r="C189" t="str">
        <f>MID('[1](Paste)CSV_TB_Download'!M5219,14,2)</f>
        <v/>
      </c>
      <c r="D189" t="str">
        <f>MID('[1](Paste)CSV_TB_Download'!O5219,12,3)</f>
        <v/>
      </c>
      <c r="E189" t="str">
        <f>MID('[1](Paste)CSV_TB_Download'!Q5219,11,3)</f>
        <v/>
      </c>
      <c r="F189" t="str">
        <f>MID('[1](Paste)CSV_TB_Download'!S5219,15,4)</f>
        <v/>
      </c>
      <c r="G189" t="str">
        <f>'[1](Paste)CSV_TB_Download'!AA5219</f>
        <v>1100_708</v>
      </c>
      <c r="H189" t="str">
        <f t="shared" si="2"/>
        <v>Asset</v>
      </c>
      <c r="I189" t="str">
        <f>(RIGHT('[1](Paste)CSV_TB_Download'!I5219,LEN('[1](Paste)CSV_TB_Download'!I5219)-FIND("-",'[1](Paste)CSV_TB_Download'!I5219)))</f>
        <v xml:space="preserve"> Pooled Cash Fund</v>
      </c>
      <c r="J189" t="str">
        <f>IF(ISBLANK('[1](Paste)CSV_TB_Download'!AD5219),"",'[1](Paste)CSV_TB_Download'!AD5219)</f>
        <v>Cash Church St Improvements Fund</v>
      </c>
      <c r="K189" s="4">
        <f>'[1](Paste)CSV_TB_Download'!AH5219</f>
        <v>644402.21</v>
      </c>
    </row>
    <row r="190" spans="1:14" x14ac:dyDescent="0.25">
      <c r="A190">
        <v>709</v>
      </c>
      <c r="B190" t="str">
        <f>MID('[1](Paste)CSV_TB_Download'!I5019,8,3)</f>
        <v>709</v>
      </c>
      <c r="C190" t="str">
        <f>MID('[1](Paste)CSV_TB_Download'!M5019,14,2)</f>
        <v/>
      </c>
      <c r="D190" t="str">
        <f>MID('[1](Paste)CSV_TB_Download'!O5019,12,3)</f>
        <v/>
      </c>
      <c r="E190" t="str">
        <f>MID('[1](Paste)CSV_TB_Download'!Q5019,11,3)</f>
        <v/>
      </c>
      <c r="F190" t="str">
        <f>MID('[1](Paste)CSV_TB_Download'!S5019,15,4)</f>
        <v/>
      </c>
      <c r="G190" t="str">
        <f>'[1](Paste)CSV_TB_Download'!AA5019</f>
        <v>1100_999</v>
      </c>
      <c r="H190" t="str">
        <f t="shared" si="2"/>
        <v>Asset</v>
      </c>
      <c r="I190" t="str">
        <f>(RIGHT('[1](Paste)CSV_TB_Download'!I5019,LEN('[1](Paste)CSV_TB_Download'!I5019)-FIND("-",'[1](Paste)CSV_TB_Download'!I5019)))</f>
        <v xml:space="preserve"> Capital - DPW Projects</v>
      </c>
      <c r="J190" t="str">
        <f>IF(ISBLANK('[1](Paste)CSV_TB_Download'!AD5019),"",'[1](Paste)CSV_TB_Download'!AD5019)</f>
        <v>Cash Balance</v>
      </c>
      <c r="K190" s="4">
        <f>'[1](Paste)CSV_TB_Download'!AH5019</f>
        <v>4731396.0199999996</v>
      </c>
      <c r="N190" s="4">
        <f>K190</f>
        <v>4731396.0199999996</v>
      </c>
    </row>
    <row r="191" spans="1:14" x14ac:dyDescent="0.25">
      <c r="A191">
        <v>709</v>
      </c>
      <c r="B191" t="str">
        <f>MID('[1](Paste)CSV_TB_Download'!I5220,8,3)</f>
        <v>999</v>
      </c>
      <c r="C191" t="str">
        <f>MID('[1](Paste)CSV_TB_Download'!M5220,14,2)</f>
        <v/>
      </c>
      <c r="D191" t="str">
        <f>MID('[1](Paste)CSV_TB_Download'!O5220,12,3)</f>
        <v/>
      </c>
      <c r="E191" t="str">
        <f>MID('[1](Paste)CSV_TB_Download'!Q5220,11,3)</f>
        <v/>
      </c>
      <c r="F191" t="str">
        <f>MID('[1](Paste)CSV_TB_Download'!S5220,15,4)</f>
        <v/>
      </c>
      <c r="G191" t="str">
        <f>'[1](Paste)CSV_TB_Download'!AA5220</f>
        <v>1100_709</v>
      </c>
      <c r="H191" t="str">
        <f t="shared" si="2"/>
        <v>Asset</v>
      </c>
      <c r="I191" t="str">
        <f>(RIGHT('[1](Paste)CSV_TB_Download'!I5220,LEN('[1](Paste)CSV_TB_Download'!I5220)-FIND("-",'[1](Paste)CSV_TB_Download'!I5220)))</f>
        <v xml:space="preserve"> Pooled Cash Fund</v>
      </c>
      <c r="J191" t="str">
        <f>IF(ISBLANK('[1](Paste)CSV_TB_Download'!AD5220),"",'[1](Paste)CSV_TB_Download'!AD5220)</f>
        <v>Cash Off Church St Improvements Fund</v>
      </c>
      <c r="K191" s="4">
        <f>'[1](Paste)CSV_TB_Download'!AH5220</f>
        <v>-4601259.7699999996</v>
      </c>
    </row>
    <row r="192" spans="1:14" x14ac:dyDescent="0.25">
      <c r="A192">
        <v>710</v>
      </c>
      <c r="B192" t="str">
        <f>MID('[1](Paste)CSV_TB_Download'!I5082,8,3)</f>
        <v>710</v>
      </c>
      <c r="C192" t="str">
        <f>MID('[1](Paste)CSV_TB_Download'!M5082,14,2)</f>
        <v/>
      </c>
      <c r="D192" t="str">
        <f>MID('[1](Paste)CSV_TB_Download'!O5082,12,3)</f>
        <v/>
      </c>
      <c r="E192" t="str">
        <f>MID('[1](Paste)CSV_TB_Download'!Q5082,11,3)</f>
        <v/>
      </c>
      <c r="F192" t="str">
        <f>MID('[1](Paste)CSV_TB_Download'!S5082,15,4)</f>
        <v/>
      </c>
      <c r="G192" t="str">
        <f>'[1](Paste)CSV_TB_Download'!AA5082</f>
        <v>1100_999</v>
      </c>
      <c r="H192" t="str">
        <f t="shared" si="2"/>
        <v>Asset</v>
      </c>
      <c r="I192" t="str">
        <f>(RIGHT('[1](Paste)CSV_TB_Download'!I5082,LEN('[1](Paste)CSV_TB_Download'!I5082)-FIND("-",'[1](Paste)CSV_TB_Download'!I5082)))</f>
        <v xml:space="preserve"> College Street Circle</v>
      </c>
      <c r="J192" t="str">
        <f>IF(ISBLANK('[1](Paste)CSV_TB_Download'!AD5082),"",'[1](Paste)CSV_TB_Download'!AD5082)</f>
        <v>Cash Balance</v>
      </c>
      <c r="K192" s="4">
        <f>'[1](Paste)CSV_TB_Download'!AH5082</f>
        <v>-206182</v>
      </c>
      <c r="N192" s="4">
        <f>K192</f>
        <v>-206182</v>
      </c>
    </row>
    <row r="193" spans="1:14" x14ac:dyDescent="0.25">
      <c r="A193">
        <v>710</v>
      </c>
      <c r="B193" t="str">
        <f>MID('[1](Paste)CSV_TB_Download'!I5221,8,3)</f>
        <v>999</v>
      </c>
      <c r="C193" t="str">
        <f>MID('[1](Paste)CSV_TB_Download'!M5221,14,2)</f>
        <v/>
      </c>
      <c r="D193" t="str">
        <f>MID('[1](Paste)CSV_TB_Download'!O5221,12,3)</f>
        <v/>
      </c>
      <c r="E193" t="str">
        <f>MID('[1](Paste)CSV_TB_Download'!Q5221,11,3)</f>
        <v/>
      </c>
      <c r="F193" t="str">
        <f>MID('[1](Paste)CSV_TB_Download'!S5221,15,4)</f>
        <v/>
      </c>
      <c r="G193" t="str">
        <f>'[1](Paste)CSV_TB_Download'!AA5221</f>
        <v>1100_710</v>
      </c>
      <c r="H193" t="str">
        <f t="shared" si="2"/>
        <v>Asset</v>
      </c>
      <c r="I193" t="str">
        <f>(RIGHT('[1](Paste)CSV_TB_Download'!I5221,LEN('[1](Paste)CSV_TB_Download'!I5221)-FIND("-",'[1](Paste)CSV_TB_Download'!I5221)))</f>
        <v xml:space="preserve"> Pooled Cash Fund</v>
      </c>
      <c r="J193" t="str">
        <f>IF(ISBLANK('[1](Paste)CSV_TB_Download'!AD5221),"",'[1](Paste)CSV_TB_Download'!AD5221)</f>
        <v>Cash College St Circle Fund</v>
      </c>
      <c r="K193" s="4">
        <f>'[1](Paste)CSV_TB_Download'!AH5221</f>
        <v>206182</v>
      </c>
    </row>
    <row r="194" spans="1:14" x14ac:dyDescent="0.25">
      <c r="A194">
        <v>712</v>
      </c>
      <c r="B194" t="str">
        <f>MID('[1](Paste)CSV_TB_Download'!I5087,8,3)</f>
        <v>712</v>
      </c>
      <c r="C194" t="str">
        <f>MID('[1](Paste)CSV_TB_Download'!M5087,14,2)</f>
        <v/>
      </c>
      <c r="D194" t="str">
        <f>MID('[1](Paste)CSV_TB_Download'!O5087,12,3)</f>
        <v/>
      </c>
      <c r="E194" t="str">
        <f>MID('[1](Paste)CSV_TB_Download'!Q5087,11,3)</f>
        <v/>
      </c>
      <c r="F194" t="str">
        <f>MID('[1](Paste)CSV_TB_Download'!S5087,15,4)</f>
        <v/>
      </c>
      <c r="G194" t="str">
        <f>'[1](Paste)CSV_TB_Download'!AA5087</f>
        <v>1100_999</v>
      </c>
      <c r="H194" t="str">
        <f t="shared" ref="H194:H218" si="3">IF(LEFT(G194,1)="1","Asset",IF(LEFT(G194,1)="2","Liability",IF(LEFT(G194,1)="3","Equity",IF(LEFT(G194,1)="4","Revenue","Expense"))))</f>
        <v>Asset</v>
      </c>
      <c r="I194" t="str">
        <f>(RIGHT('[1](Paste)CSV_TB_Download'!I5087,LEN('[1](Paste)CSV_TB_Download'!I5087)-FIND("-",'[1](Paste)CSV_TB_Download'!I5087)))</f>
        <v xml:space="preserve"> Calahan Field Restoration</v>
      </c>
      <c r="J194" t="str">
        <f>IF(ISBLANK('[1](Paste)CSV_TB_Download'!AD5087),"",'[1](Paste)CSV_TB_Download'!AD5087)</f>
        <v>Cash Balance</v>
      </c>
      <c r="K194" s="4">
        <f>'[1](Paste)CSV_TB_Download'!AH5087</f>
        <v>0</v>
      </c>
      <c r="N194" s="4">
        <f>K194</f>
        <v>0</v>
      </c>
    </row>
    <row r="195" spans="1:14" x14ac:dyDescent="0.25">
      <c r="A195">
        <v>712</v>
      </c>
      <c r="B195" t="str">
        <f>MID('[1](Paste)CSV_TB_Download'!I5222,8,3)</f>
        <v>999</v>
      </c>
      <c r="C195" t="str">
        <f>MID('[1](Paste)CSV_TB_Download'!M5222,14,2)</f>
        <v/>
      </c>
      <c r="D195" t="str">
        <f>MID('[1](Paste)CSV_TB_Download'!O5222,12,3)</f>
        <v/>
      </c>
      <c r="E195" t="str">
        <f>MID('[1](Paste)CSV_TB_Download'!Q5222,11,3)</f>
        <v/>
      </c>
      <c r="F195" t="str">
        <f>MID('[1](Paste)CSV_TB_Download'!S5222,15,4)</f>
        <v/>
      </c>
      <c r="G195" t="str">
        <f>'[1](Paste)CSV_TB_Download'!AA5222</f>
        <v>1100_712</v>
      </c>
      <c r="H195" t="str">
        <f t="shared" si="3"/>
        <v>Asset</v>
      </c>
      <c r="I195" t="str">
        <f>(RIGHT('[1](Paste)CSV_TB_Download'!I5222,LEN('[1](Paste)CSV_TB_Download'!I5222)-FIND("-",'[1](Paste)CSV_TB_Download'!I5222)))</f>
        <v xml:space="preserve"> Pooled Cash Fund</v>
      </c>
      <c r="J195" t="str">
        <f>IF(ISBLANK('[1](Paste)CSV_TB_Download'!AD5222),"",'[1](Paste)CSV_TB_Download'!AD5222)</f>
        <v>Cash Calahan Field Restoration Fund</v>
      </c>
      <c r="K195" s="4">
        <f>'[1](Paste)CSV_TB_Download'!AH5222</f>
        <v>0</v>
      </c>
    </row>
    <row r="196" spans="1:14" x14ac:dyDescent="0.25">
      <c r="A196">
        <v>715</v>
      </c>
      <c r="B196" t="str">
        <f>MID('[1](Paste)CSV_TB_Download'!I5091,8,3)</f>
        <v>715</v>
      </c>
      <c r="C196" t="str">
        <f>MID('[1](Paste)CSV_TB_Download'!M5091,14,2)</f>
        <v/>
      </c>
      <c r="D196" t="str">
        <f>MID('[1](Paste)CSV_TB_Download'!O5091,12,3)</f>
        <v/>
      </c>
      <c r="E196" t="str">
        <f>MID('[1](Paste)CSV_TB_Download'!Q5091,11,3)</f>
        <v/>
      </c>
      <c r="F196" t="str">
        <f>MID('[1](Paste)CSV_TB_Download'!S5091,15,4)</f>
        <v/>
      </c>
      <c r="G196" t="str">
        <f>'[1](Paste)CSV_TB_Download'!AA5091</f>
        <v>1100_999</v>
      </c>
      <c r="H196" t="str">
        <f t="shared" si="3"/>
        <v>Asset</v>
      </c>
      <c r="I196" t="str">
        <f>(RIGHT('[1](Paste)CSV_TB_Download'!I5091,LEN('[1](Paste)CSV_TB_Download'!I5091)-FIND("-",'[1](Paste)CSV_TB_Download'!I5091)))</f>
        <v xml:space="preserve"> Waterfront Access</v>
      </c>
      <c r="J196" t="str">
        <f>IF(ISBLANK('[1](Paste)CSV_TB_Download'!AD5091),"",'[1](Paste)CSV_TB_Download'!AD5091)</f>
        <v>Cash Balance</v>
      </c>
      <c r="K196" s="4">
        <f>'[1](Paste)CSV_TB_Download'!AH5091</f>
        <v>-456614.24</v>
      </c>
      <c r="N196" s="4">
        <f>K196</f>
        <v>-456614.24</v>
      </c>
    </row>
    <row r="197" spans="1:14" x14ac:dyDescent="0.25">
      <c r="A197">
        <v>715</v>
      </c>
      <c r="B197" t="str">
        <f>MID('[1](Paste)CSV_TB_Download'!I5223,8,3)</f>
        <v>999</v>
      </c>
      <c r="C197" t="str">
        <f>MID('[1](Paste)CSV_TB_Download'!M5223,14,2)</f>
        <v/>
      </c>
      <c r="D197" t="str">
        <f>MID('[1](Paste)CSV_TB_Download'!O5223,12,3)</f>
        <v/>
      </c>
      <c r="E197" t="str">
        <f>MID('[1](Paste)CSV_TB_Download'!Q5223,11,3)</f>
        <v/>
      </c>
      <c r="F197" t="str">
        <f>MID('[1](Paste)CSV_TB_Download'!S5223,15,4)</f>
        <v/>
      </c>
      <c r="G197" t="str">
        <f>'[1](Paste)CSV_TB_Download'!AA5223</f>
        <v>1100_715</v>
      </c>
      <c r="H197" t="str">
        <f t="shared" si="3"/>
        <v>Asset</v>
      </c>
      <c r="I197" t="str">
        <f>(RIGHT('[1](Paste)CSV_TB_Download'!I5223,LEN('[1](Paste)CSV_TB_Download'!I5223)-FIND("-",'[1](Paste)CSV_TB_Download'!I5223)))</f>
        <v xml:space="preserve"> Pooled Cash Fund</v>
      </c>
      <c r="J197" t="str">
        <f>IF(ISBLANK('[1](Paste)CSV_TB_Download'!AD5223),"",'[1](Paste)CSV_TB_Download'!AD5223)</f>
        <v>Cash Waterfront Access Fund</v>
      </c>
      <c r="K197" s="4">
        <f>'[1](Paste)CSV_TB_Download'!AH5223</f>
        <v>456614.24</v>
      </c>
    </row>
    <row r="198" spans="1:14" x14ac:dyDescent="0.25">
      <c r="A198">
        <v>715</v>
      </c>
      <c r="B198" t="str">
        <f>MID('[1](Paste)CSV_TB_Download'!I5224,8,3)</f>
        <v>999</v>
      </c>
      <c r="C198" t="str">
        <f>MID('[1](Paste)CSV_TB_Download'!M5224,14,2)</f>
        <v/>
      </c>
      <c r="D198" t="str">
        <f>MID('[1](Paste)CSV_TB_Download'!O5224,12,3)</f>
        <v/>
      </c>
      <c r="E198" t="str">
        <f>MID('[1](Paste)CSV_TB_Download'!Q5224,11,3)</f>
        <v/>
      </c>
      <c r="F198" t="str">
        <f>MID('[1](Paste)CSV_TB_Download'!S5224,15,4)</f>
        <v/>
      </c>
      <c r="G198" t="str">
        <f>'[1](Paste)CSV_TB_Download'!AA5224</f>
        <v>1100_716</v>
      </c>
      <c r="H198" t="str">
        <f t="shared" si="3"/>
        <v>Asset</v>
      </c>
      <c r="I198" t="str">
        <f>(RIGHT('[1](Paste)CSV_TB_Download'!I5224,LEN('[1](Paste)CSV_TB_Download'!I5224)-FIND("-",'[1](Paste)CSV_TB_Download'!I5224)))</f>
        <v xml:space="preserve"> Pooled Cash Fund</v>
      </c>
      <c r="J198" t="str">
        <f>IF(ISBLANK('[1](Paste)CSV_TB_Download'!AD5224),"",'[1](Paste)CSV_TB_Download'!AD5224)</f>
        <v>Cash Wayfinding Fund</v>
      </c>
      <c r="K198" s="4">
        <f>'[1](Paste)CSV_TB_Download'!AH5224</f>
        <v>21466.27</v>
      </c>
    </row>
    <row r="199" spans="1:14" x14ac:dyDescent="0.25">
      <c r="A199">
        <v>716</v>
      </c>
      <c r="B199" t="str">
        <f>MID('[1](Paste)CSV_TB_Download'!I5105,8,3)</f>
        <v>716</v>
      </c>
      <c r="C199" t="str">
        <f>MID('[1](Paste)CSV_TB_Download'!M5105,14,2)</f>
        <v/>
      </c>
      <c r="D199" t="str">
        <f>MID('[1](Paste)CSV_TB_Download'!O5105,12,3)</f>
        <v/>
      </c>
      <c r="E199" t="str">
        <f>MID('[1](Paste)CSV_TB_Download'!Q5105,11,3)</f>
        <v/>
      </c>
      <c r="F199" t="str">
        <f>MID('[1](Paste)CSV_TB_Download'!S5105,15,4)</f>
        <v/>
      </c>
      <c r="G199" t="str">
        <f>'[1](Paste)CSV_TB_Download'!AA5105</f>
        <v>1100_999</v>
      </c>
      <c r="H199" t="str">
        <f t="shared" si="3"/>
        <v>Asset</v>
      </c>
      <c r="I199" t="str">
        <f>(RIGHT('[1](Paste)CSV_TB_Download'!I5105,LEN('[1](Paste)CSV_TB_Download'!I5105)-FIND("-",'[1](Paste)CSV_TB_Download'!I5105)))</f>
        <v xml:space="preserve"> Wayfinding</v>
      </c>
      <c r="J199" t="str">
        <f>IF(ISBLANK('[1](Paste)CSV_TB_Download'!AD5105),"",'[1](Paste)CSV_TB_Download'!AD5105)</f>
        <v>Cash Balance</v>
      </c>
      <c r="K199" s="4">
        <f>'[1](Paste)CSV_TB_Download'!AH5105</f>
        <v>-21466.27</v>
      </c>
      <c r="N199" s="4">
        <f>K199</f>
        <v>-21466.27</v>
      </c>
    </row>
    <row r="200" spans="1:14" x14ac:dyDescent="0.25">
      <c r="A200">
        <v>717</v>
      </c>
      <c r="B200" t="str">
        <f>MID('[1](Paste)CSV_TB_Download'!I5118,8,3)</f>
        <v>717</v>
      </c>
      <c r="C200" t="str">
        <f>MID('[1](Paste)CSV_TB_Download'!M5118,14,2)</f>
        <v/>
      </c>
      <c r="D200" t="str">
        <f>MID('[1](Paste)CSV_TB_Download'!O5118,12,3)</f>
        <v/>
      </c>
      <c r="E200" t="str">
        <f>MID('[1](Paste)CSV_TB_Download'!Q5118,11,3)</f>
        <v/>
      </c>
      <c r="F200" t="str">
        <f>MID('[1](Paste)CSV_TB_Download'!S5118,15,4)</f>
        <v/>
      </c>
      <c r="G200" t="str">
        <f>'[1](Paste)CSV_TB_Download'!AA5118</f>
        <v>1100_999</v>
      </c>
      <c r="H200" t="str">
        <f t="shared" si="3"/>
        <v>Asset</v>
      </c>
      <c r="I200" t="str">
        <f>(RIGHT('[1](Paste)CSV_TB_Download'!I5118,LEN('[1](Paste)CSV_TB_Download'!I5118)-FIND("-",'[1](Paste)CSV_TB_Download'!I5118)))</f>
        <v xml:space="preserve"> Waterfront Study</v>
      </c>
      <c r="J200" t="str">
        <f>IF(ISBLANK('[1](Paste)CSV_TB_Download'!AD5118),"",'[1](Paste)CSV_TB_Download'!AD5118)</f>
        <v>Cash Balance</v>
      </c>
      <c r="K200" s="4">
        <f>'[1](Paste)CSV_TB_Download'!AH5118</f>
        <v>72.239999999999995</v>
      </c>
      <c r="N200" s="4">
        <f>K200</f>
        <v>72.239999999999995</v>
      </c>
    </row>
    <row r="201" spans="1:14" x14ac:dyDescent="0.25">
      <c r="A201">
        <v>717</v>
      </c>
      <c r="B201" t="str">
        <f>MID('[1](Paste)CSV_TB_Download'!I5225,8,3)</f>
        <v>999</v>
      </c>
      <c r="C201" t="str">
        <f>MID('[1](Paste)CSV_TB_Download'!M5225,14,2)</f>
        <v/>
      </c>
      <c r="D201" t="str">
        <f>MID('[1](Paste)CSV_TB_Download'!O5225,12,3)</f>
        <v/>
      </c>
      <c r="E201" t="str">
        <f>MID('[1](Paste)CSV_TB_Download'!Q5225,11,3)</f>
        <v/>
      </c>
      <c r="F201" t="str">
        <f>MID('[1](Paste)CSV_TB_Download'!S5225,15,4)</f>
        <v/>
      </c>
      <c r="G201" t="str">
        <f>'[1](Paste)CSV_TB_Download'!AA5225</f>
        <v>1100_717</v>
      </c>
      <c r="H201" t="str">
        <f t="shared" si="3"/>
        <v>Asset</v>
      </c>
      <c r="I201" t="str">
        <f>(RIGHT('[1](Paste)CSV_TB_Download'!I5225,LEN('[1](Paste)CSV_TB_Download'!I5225)-FIND("-",'[1](Paste)CSV_TB_Download'!I5225)))</f>
        <v xml:space="preserve"> Pooled Cash Fund</v>
      </c>
      <c r="J201" t="str">
        <f>IF(ISBLANK('[1](Paste)CSV_TB_Download'!AD5225),"",'[1](Paste)CSV_TB_Download'!AD5225)</f>
        <v>Cash Waterfront Study Fund</v>
      </c>
      <c r="K201" s="4">
        <f>'[1](Paste)CSV_TB_Download'!AH5225</f>
        <v>-72.239999999999995</v>
      </c>
    </row>
    <row r="202" spans="1:14" x14ac:dyDescent="0.25">
      <c r="A202">
        <v>718</v>
      </c>
      <c r="B202" t="str">
        <f>MID('[1](Paste)CSV_TB_Download'!I5120,8,3)</f>
        <v>718</v>
      </c>
      <c r="C202" t="str">
        <f>MID('[1](Paste)CSV_TB_Download'!M5120,14,2)</f>
        <v/>
      </c>
      <c r="D202" t="str">
        <f>MID('[1](Paste)CSV_TB_Download'!O5120,12,3)</f>
        <v/>
      </c>
      <c r="E202" t="str">
        <f>MID('[1](Paste)CSV_TB_Download'!Q5120,11,3)</f>
        <v/>
      </c>
      <c r="F202" t="str">
        <f>MID('[1](Paste)CSV_TB_Download'!S5120,15,4)</f>
        <v/>
      </c>
      <c r="G202" t="str">
        <f>'[1](Paste)CSV_TB_Download'!AA5120</f>
        <v>1100_999</v>
      </c>
      <c r="H202" t="str">
        <f t="shared" si="3"/>
        <v>Asset</v>
      </c>
      <c r="I202" t="str">
        <f>(RIGHT('[1](Paste)CSV_TB_Download'!I5120,LEN('[1](Paste)CSV_TB_Download'!I5120)-FIND("-",'[1](Paste)CSV_TB_Download'!I5120)))</f>
        <v xml:space="preserve"> Champlain Parkway</v>
      </c>
      <c r="J202" t="str">
        <f>IF(ISBLANK('[1](Paste)CSV_TB_Download'!AD5120),"",'[1](Paste)CSV_TB_Download'!AD5120)</f>
        <v>Cash Balance</v>
      </c>
      <c r="K202" s="4">
        <f>'[1](Paste)CSV_TB_Download'!AH5120</f>
        <v>-478848.51</v>
      </c>
      <c r="N202" s="4">
        <f>K202</f>
        <v>-478848.51</v>
      </c>
    </row>
    <row r="203" spans="1:14" x14ac:dyDescent="0.25">
      <c r="A203">
        <v>718</v>
      </c>
      <c r="B203" t="str">
        <f>MID('[1](Paste)CSV_TB_Download'!I5226,8,3)</f>
        <v>999</v>
      </c>
      <c r="C203" t="str">
        <f>MID('[1](Paste)CSV_TB_Download'!M5226,14,2)</f>
        <v/>
      </c>
      <c r="D203" t="str">
        <f>MID('[1](Paste)CSV_TB_Download'!O5226,12,3)</f>
        <v/>
      </c>
      <c r="E203" t="str">
        <f>MID('[1](Paste)CSV_TB_Download'!Q5226,11,3)</f>
        <v/>
      </c>
      <c r="F203" t="str">
        <f>MID('[1](Paste)CSV_TB_Download'!S5226,15,4)</f>
        <v/>
      </c>
      <c r="G203" t="str">
        <f>'[1](Paste)CSV_TB_Download'!AA5226</f>
        <v>1100_718</v>
      </c>
      <c r="H203" t="str">
        <f t="shared" si="3"/>
        <v>Asset</v>
      </c>
      <c r="I203" t="str">
        <f>(RIGHT('[1](Paste)CSV_TB_Download'!I5226,LEN('[1](Paste)CSV_TB_Download'!I5226)-FIND("-",'[1](Paste)CSV_TB_Download'!I5226)))</f>
        <v xml:space="preserve"> Pooled Cash Fund</v>
      </c>
      <c r="J203" t="str">
        <f>IF(ISBLANK('[1](Paste)CSV_TB_Download'!AD5226),"",'[1](Paste)CSV_TB_Download'!AD5226)</f>
        <v>Cash Southern Connector Fund</v>
      </c>
      <c r="K203" s="4">
        <f>'[1](Paste)CSV_TB_Download'!AH5226</f>
        <v>478848.51</v>
      </c>
    </row>
    <row r="204" spans="1:14" x14ac:dyDescent="0.25">
      <c r="A204">
        <v>719</v>
      </c>
      <c r="B204" t="str">
        <f>MID('[1](Paste)CSV_TB_Download'!I5133,8,3)</f>
        <v>719</v>
      </c>
      <c r="C204" t="str">
        <f>MID('[1](Paste)CSV_TB_Download'!M5133,14,2)</f>
        <v/>
      </c>
      <c r="D204" t="str">
        <f>MID('[1](Paste)CSV_TB_Download'!O5133,12,3)</f>
        <v/>
      </c>
      <c r="E204" t="str">
        <f>MID('[1](Paste)CSV_TB_Download'!Q5133,11,3)</f>
        <v/>
      </c>
      <c r="F204" t="str">
        <f>MID('[1](Paste)CSV_TB_Download'!S5133,15,4)</f>
        <v/>
      </c>
      <c r="G204" t="str">
        <f>'[1](Paste)CSV_TB_Download'!AA5133</f>
        <v>1100_999</v>
      </c>
      <c r="H204" t="str">
        <f t="shared" si="3"/>
        <v>Asset</v>
      </c>
      <c r="I204" t="str">
        <f>(RIGHT('[1](Paste)CSV_TB_Download'!I5133,LEN('[1](Paste)CSV_TB_Download'!I5133)-FIND("-",'[1](Paste)CSV_TB_Download'!I5133)))</f>
        <v xml:space="preserve"> Winooski Bridge Project</v>
      </c>
      <c r="J204" t="str">
        <f>IF(ISBLANK('[1](Paste)CSV_TB_Download'!AD5133),"",'[1](Paste)CSV_TB_Download'!AD5133)</f>
        <v>Cash Balance</v>
      </c>
      <c r="K204" s="4">
        <f>'[1](Paste)CSV_TB_Download'!AH5133</f>
        <v>-0.42</v>
      </c>
      <c r="N204" s="4">
        <f>K204</f>
        <v>-0.42</v>
      </c>
    </row>
    <row r="205" spans="1:14" x14ac:dyDescent="0.25">
      <c r="A205">
        <v>719</v>
      </c>
      <c r="B205" t="str">
        <f>MID('[1](Paste)CSV_TB_Download'!I5227,8,3)</f>
        <v>999</v>
      </c>
      <c r="C205" t="str">
        <f>MID('[1](Paste)CSV_TB_Download'!M5227,14,2)</f>
        <v/>
      </c>
      <c r="D205" t="str">
        <f>MID('[1](Paste)CSV_TB_Download'!O5227,12,3)</f>
        <v/>
      </c>
      <c r="E205" t="str">
        <f>MID('[1](Paste)CSV_TB_Download'!Q5227,11,3)</f>
        <v/>
      </c>
      <c r="F205" t="str">
        <f>MID('[1](Paste)CSV_TB_Download'!S5227,15,4)</f>
        <v/>
      </c>
      <c r="G205" t="str">
        <f>'[1](Paste)CSV_TB_Download'!AA5227</f>
        <v>1100_719</v>
      </c>
      <c r="H205" t="str">
        <f t="shared" si="3"/>
        <v>Asset</v>
      </c>
      <c r="I205" t="str">
        <f>(RIGHT('[1](Paste)CSV_TB_Download'!I5227,LEN('[1](Paste)CSV_TB_Download'!I5227)-FIND("-",'[1](Paste)CSV_TB_Download'!I5227)))</f>
        <v xml:space="preserve"> Pooled Cash Fund</v>
      </c>
      <c r="J205" t="str">
        <f>IF(ISBLANK('[1](Paste)CSV_TB_Download'!AD5227),"",'[1](Paste)CSV_TB_Download'!AD5227)</f>
        <v>Cash Winooski Bridge Project Fund</v>
      </c>
      <c r="K205" s="4">
        <f>'[1](Paste)CSV_TB_Download'!AH5227</f>
        <v>0.42</v>
      </c>
    </row>
    <row r="206" spans="1:14" x14ac:dyDescent="0.25">
      <c r="A206">
        <v>722</v>
      </c>
      <c r="B206" t="str">
        <f>MID('[1](Paste)CSV_TB_Download'!I5135,8,3)</f>
        <v>722</v>
      </c>
      <c r="C206" t="str">
        <f>MID('[1](Paste)CSV_TB_Download'!M5135,14,2)</f>
        <v/>
      </c>
      <c r="D206" t="str">
        <f>MID('[1](Paste)CSV_TB_Download'!O5135,12,3)</f>
        <v/>
      </c>
      <c r="E206" t="str">
        <f>MID('[1](Paste)CSV_TB_Download'!Q5135,11,3)</f>
        <v/>
      </c>
      <c r="F206" t="str">
        <f>MID('[1](Paste)CSV_TB_Download'!S5135,15,4)</f>
        <v/>
      </c>
      <c r="G206" t="str">
        <f>'[1](Paste)CSV_TB_Download'!AA5135</f>
        <v>1100_999</v>
      </c>
      <c r="H206" t="str">
        <f t="shared" si="3"/>
        <v>Asset</v>
      </c>
      <c r="I206" t="str">
        <f>(RIGHT('[1](Paste)CSV_TB_Download'!I5135,LEN('[1](Paste)CSV_TB_Download'!I5135)-FIND("-",'[1](Paste)CSV_TB_Download'!I5135)))</f>
        <v xml:space="preserve"> Flynn Avenue Sidewalk</v>
      </c>
      <c r="J206" t="str">
        <f>IF(ISBLANK('[1](Paste)CSV_TB_Download'!AD5135),"",'[1](Paste)CSV_TB_Download'!AD5135)</f>
        <v>Cash Balance</v>
      </c>
      <c r="K206" s="4">
        <f>'[1](Paste)CSV_TB_Download'!AH5135</f>
        <v>-2683.88</v>
      </c>
      <c r="N206" s="4">
        <f>K206</f>
        <v>-2683.88</v>
      </c>
    </row>
    <row r="207" spans="1:14" x14ac:dyDescent="0.25">
      <c r="A207">
        <v>722</v>
      </c>
      <c r="B207" t="str">
        <f>MID('[1](Paste)CSV_TB_Download'!I5228,8,3)</f>
        <v>999</v>
      </c>
      <c r="C207" t="str">
        <f>MID('[1](Paste)CSV_TB_Download'!M5228,14,2)</f>
        <v/>
      </c>
      <c r="D207" t="str">
        <f>MID('[1](Paste)CSV_TB_Download'!O5228,12,3)</f>
        <v/>
      </c>
      <c r="E207" t="str">
        <f>MID('[1](Paste)CSV_TB_Download'!Q5228,11,3)</f>
        <v/>
      </c>
      <c r="F207" t="str">
        <f>MID('[1](Paste)CSV_TB_Download'!S5228,15,4)</f>
        <v/>
      </c>
      <c r="G207" t="str">
        <f>'[1](Paste)CSV_TB_Download'!AA5228</f>
        <v>1100_722</v>
      </c>
      <c r="H207" t="str">
        <f t="shared" si="3"/>
        <v>Asset</v>
      </c>
      <c r="I207" t="str">
        <f>(RIGHT('[1](Paste)CSV_TB_Download'!I5228,LEN('[1](Paste)CSV_TB_Download'!I5228)-FIND("-",'[1](Paste)CSV_TB_Download'!I5228)))</f>
        <v xml:space="preserve"> Pooled Cash Fund</v>
      </c>
      <c r="J207" t="str">
        <f>IF(ISBLANK('[1](Paste)CSV_TB_Download'!AD5228),"",'[1](Paste)CSV_TB_Download'!AD5228)</f>
        <v>Cash Flynn Ave Sidewalk Fund</v>
      </c>
      <c r="K207" s="4">
        <f>'[1](Paste)CSV_TB_Download'!AH5228</f>
        <v>2683.88</v>
      </c>
    </row>
    <row r="208" spans="1:14" x14ac:dyDescent="0.25">
      <c r="A208">
        <v>724</v>
      </c>
      <c r="B208" t="str">
        <f>MID('[1](Paste)CSV_TB_Download'!I5137,8,3)</f>
        <v>724</v>
      </c>
      <c r="C208" t="str">
        <f>MID('[1](Paste)CSV_TB_Download'!M5137,14,2)</f>
        <v/>
      </c>
      <c r="D208" t="str">
        <f>MID('[1](Paste)CSV_TB_Download'!O5137,12,3)</f>
        <v/>
      </c>
      <c r="E208" t="str">
        <f>MID('[1](Paste)CSV_TB_Download'!Q5137,11,3)</f>
        <v/>
      </c>
      <c r="F208" t="str">
        <f>MID('[1](Paste)CSV_TB_Download'!S5137,15,4)</f>
        <v/>
      </c>
      <c r="G208" t="str">
        <f>'[1](Paste)CSV_TB_Download'!AA5137</f>
        <v>1100_999</v>
      </c>
      <c r="H208" t="str">
        <f t="shared" si="3"/>
        <v>Asset</v>
      </c>
      <c r="I208" t="str">
        <f>(RIGHT('[1](Paste)CSV_TB_Download'!I5137,LEN('[1](Paste)CSV_TB_Download'!I5137)-FIND("-",'[1](Paste)CSV_TB_Download'!I5137)))</f>
        <v xml:space="preserve"> ARRA Financing</v>
      </c>
      <c r="J208" t="str">
        <f>IF(ISBLANK('[1](Paste)CSV_TB_Download'!AD5137),"",'[1](Paste)CSV_TB_Download'!AD5137)</f>
        <v>Cash Balance</v>
      </c>
      <c r="K208" s="4">
        <f>'[1](Paste)CSV_TB_Download'!AH5137</f>
        <v>-214582.89</v>
      </c>
      <c r="N208" s="4">
        <f>K208</f>
        <v>-214582.89</v>
      </c>
    </row>
    <row r="209" spans="1:14" x14ac:dyDescent="0.25">
      <c r="A209">
        <v>724</v>
      </c>
      <c r="B209" t="str">
        <f>MID('[1](Paste)CSV_TB_Download'!I5229,8,3)</f>
        <v>999</v>
      </c>
      <c r="C209" t="str">
        <f>MID('[1](Paste)CSV_TB_Download'!M5229,14,2)</f>
        <v/>
      </c>
      <c r="D209" t="str">
        <f>MID('[1](Paste)CSV_TB_Download'!O5229,12,3)</f>
        <v/>
      </c>
      <c r="E209" t="str">
        <f>MID('[1](Paste)CSV_TB_Download'!Q5229,11,3)</f>
        <v/>
      </c>
      <c r="F209" t="str">
        <f>MID('[1](Paste)CSV_TB_Download'!S5229,15,4)</f>
        <v/>
      </c>
      <c r="G209" t="str">
        <f>'[1](Paste)CSV_TB_Download'!AA5229</f>
        <v>1100_724</v>
      </c>
      <c r="H209" t="str">
        <f t="shared" si="3"/>
        <v>Asset</v>
      </c>
      <c r="I209" t="str">
        <f>(RIGHT('[1](Paste)CSV_TB_Download'!I5229,LEN('[1](Paste)CSV_TB_Download'!I5229)-FIND("-",'[1](Paste)CSV_TB_Download'!I5229)))</f>
        <v xml:space="preserve"> Pooled Cash Fund</v>
      </c>
      <c r="J209" t="str">
        <f>IF(ISBLANK('[1](Paste)CSV_TB_Download'!AD5229),"",'[1](Paste)CSV_TB_Download'!AD5229)</f>
        <v>Cash AARA Financing Fund</v>
      </c>
      <c r="K209" s="4">
        <f>'[1](Paste)CSV_TB_Download'!AH5229</f>
        <v>214582.89</v>
      </c>
    </row>
    <row r="210" spans="1:14" x14ac:dyDescent="0.25">
      <c r="A210">
        <v>731</v>
      </c>
      <c r="B210" t="str">
        <f>MID('[1](Paste)CSV_TB_Download'!I5142,8,3)</f>
        <v>731</v>
      </c>
      <c r="C210" t="str">
        <f>MID('[1](Paste)CSV_TB_Download'!M5142,14,2)</f>
        <v/>
      </c>
      <c r="D210" t="str">
        <f>MID('[1](Paste)CSV_TB_Download'!O5142,12,3)</f>
        <v/>
      </c>
      <c r="E210" t="str">
        <f>MID('[1](Paste)CSV_TB_Download'!Q5142,11,3)</f>
        <v/>
      </c>
      <c r="F210" t="str">
        <f>MID('[1](Paste)CSV_TB_Download'!S5142,15,4)</f>
        <v/>
      </c>
      <c r="G210" t="str">
        <f>'[1](Paste)CSV_TB_Download'!AA5142</f>
        <v>1100_999</v>
      </c>
      <c r="H210" t="str">
        <f t="shared" si="3"/>
        <v>Asset</v>
      </c>
      <c r="I210" t="str">
        <f>(RIGHT('[1](Paste)CSV_TB_Download'!I5142,LEN('[1](Paste)CSV_TB_Download'!I5142)-FIND("-",'[1](Paste)CSV_TB_Download'!I5142)))</f>
        <v xml:space="preserve"> Downtown Westlake Capital</v>
      </c>
      <c r="J210" t="str">
        <f>IF(ISBLANK('[1](Paste)CSV_TB_Download'!AD5142),"",'[1](Paste)CSV_TB_Download'!AD5142)</f>
        <v>Cash Balance</v>
      </c>
      <c r="K210" s="4">
        <f>'[1](Paste)CSV_TB_Download'!AH5142</f>
        <v>-493556.11</v>
      </c>
      <c r="N210" s="4">
        <f>K210</f>
        <v>-493556.11</v>
      </c>
    </row>
    <row r="211" spans="1:14" x14ac:dyDescent="0.25">
      <c r="A211">
        <v>731</v>
      </c>
      <c r="B211" t="str">
        <f>MID('[1](Paste)CSV_TB_Download'!I5143,8,3)</f>
        <v>731</v>
      </c>
      <c r="C211" t="str">
        <f>MID('[1](Paste)CSV_TB_Download'!M5143,14,2)</f>
        <v/>
      </c>
      <c r="D211" t="str">
        <f>MID('[1](Paste)CSV_TB_Download'!O5143,12,3)</f>
        <v/>
      </c>
      <c r="E211" t="str">
        <f>MID('[1](Paste)CSV_TB_Download'!Q5143,11,3)</f>
        <v/>
      </c>
      <c r="F211" t="str">
        <f>MID('[1](Paste)CSV_TB_Download'!S5143,15,4)</f>
        <v/>
      </c>
      <c r="G211" t="str">
        <f>'[1](Paste)CSV_TB_Download'!AA5143</f>
        <v>1305_</v>
      </c>
      <c r="H211" t="str">
        <f t="shared" si="3"/>
        <v>Asset</v>
      </c>
      <c r="I211" t="str">
        <f>(RIGHT('[1](Paste)CSV_TB_Download'!I5143,LEN('[1](Paste)CSV_TB_Download'!I5143)-FIND("-",'[1](Paste)CSV_TB_Download'!I5143)))</f>
        <v xml:space="preserve"> Downtown Westlake Capital</v>
      </c>
      <c r="J211" t="str">
        <f>IF(ISBLANK('[1](Paste)CSV_TB_Download'!AD5143),"",'[1](Paste)CSV_TB_Download'!AD5143)</f>
        <v>Investments - Temporary</v>
      </c>
      <c r="K211" s="4">
        <f>'[1](Paste)CSV_TB_Download'!AH5143</f>
        <v>2158.85</v>
      </c>
    </row>
    <row r="212" spans="1:14" x14ac:dyDescent="0.25">
      <c r="A212">
        <v>731</v>
      </c>
      <c r="B212" t="str">
        <f>MID('[1](Paste)CSV_TB_Download'!I5230,8,3)</f>
        <v>999</v>
      </c>
      <c r="C212" t="str">
        <f>MID('[1](Paste)CSV_TB_Download'!M5230,14,2)</f>
        <v/>
      </c>
      <c r="D212" t="str">
        <f>MID('[1](Paste)CSV_TB_Download'!O5230,12,3)</f>
        <v/>
      </c>
      <c r="E212" t="str">
        <f>MID('[1](Paste)CSV_TB_Download'!Q5230,11,3)</f>
        <v/>
      </c>
      <c r="F212" t="str">
        <f>MID('[1](Paste)CSV_TB_Download'!S5230,15,4)</f>
        <v/>
      </c>
      <c r="G212" t="str">
        <f>'[1](Paste)CSV_TB_Download'!AA5230</f>
        <v>1100_731</v>
      </c>
      <c r="H212" t="str">
        <f t="shared" si="3"/>
        <v>Asset</v>
      </c>
      <c r="I212" t="str">
        <f>(RIGHT('[1](Paste)CSV_TB_Download'!I5230,LEN('[1](Paste)CSV_TB_Download'!I5230)-FIND("-",'[1](Paste)CSV_TB_Download'!I5230)))</f>
        <v xml:space="preserve"> Pooled Cash Fund</v>
      </c>
      <c r="J212" t="str">
        <f>IF(ISBLANK('[1](Paste)CSV_TB_Download'!AD5230),"",'[1](Paste)CSV_TB_Download'!AD5230)</f>
        <v>Cash Downtown Westlake Capital Fund</v>
      </c>
      <c r="K212" s="4">
        <f>'[1](Paste)CSV_TB_Download'!AH5230</f>
        <v>493556.11</v>
      </c>
    </row>
    <row r="213" spans="1:14" x14ac:dyDescent="0.25">
      <c r="A213">
        <v>745</v>
      </c>
      <c r="B213" t="str">
        <f>MID('[1](Paste)CSV_TB_Download'!I5148,8,3)</f>
        <v>745</v>
      </c>
      <c r="C213" t="str">
        <f>MID('[1](Paste)CSV_TB_Download'!M5148,14,2)</f>
        <v/>
      </c>
      <c r="D213" t="str">
        <f>MID('[1](Paste)CSV_TB_Download'!O5148,12,3)</f>
        <v/>
      </c>
      <c r="E213" t="str">
        <f>MID('[1](Paste)CSV_TB_Download'!Q5148,11,3)</f>
        <v/>
      </c>
      <c r="F213" t="str">
        <f>MID('[1](Paste)CSV_TB_Download'!S5148,15,4)</f>
        <v/>
      </c>
      <c r="G213" t="str">
        <f>'[1](Paste)CSV_TB_Download'!AA5148</f>
        <v>1100_999</v>
      </c>
      <c r="H213" t="str">
        <f t="shared" si="3"/>
        <v>Asset</v>
      </c>
      <c r="I213" t="str">
        <f>(RIGHT('[1](Paste)CSV_TB_Download'!I5148,LEN('[1](Paste)CSV_TB_Download'!I5148)-FIND("-",'[1](Paste)CSV_TB_Download'!I5148)))</f>
        <v xml:space="preserve"> Moran Plant</v>
      </c>
      <c r="J213" t="str">
        <f>IF(ISBLANK('[1](Paste)CSV_TB_Download'!AD5148),"",'[1](Paste)CSV_TB_Download'!AD5148)</f>
        <v>Cash Balance</v>
      </c>
      <c r="K213" s="4">
        <f>'[1](Paste)CSV_TB_Download'!AH5148</f>
        <v>-10616.31</v>
      </c>
      <c r="N213" s="4">
        <f>K213</f>
        <v>-10616.31</v>
      </c>
    </row>
    <row r="214" spans="1:14" x14ac:dyDescent="0.25">
      <c r="A214">
        <v>745</v>
      </c>
      <c r="B214" t="str">
        <f>MID('[1](Paste)CSV_TB_Download'!I5231,8,3)</f>
        <v>999</v>
      </c>
      <c r="C214" t="str">
        <f>MID('[1](Paste)CSV_TB_Download'!M5231,14,2)</f>
        <v/>
      </c>
      <c r="D214" t="str">
        <f>MID('[1](Paste)CSV_TB_Download'!O5231,12,3)</f>
        <v/>
      </c>
      <c r="E214" t="str">
        <f>MID('[1](Paste)CSV_TB_Download'!Q5231,11,3)</f>
        <v/>
      </c>
      <c r="F214" t="str">
        <f>MID('[1](Paste)CSV_TB_Download'!S5231,15,4)</f>
        <v/>
      </c>
      <c r="G214" t="str">
        <f>'[1](Paste)CSV_TB_Download'!AA5231</f>
        <v>1100_745</v>
      </c>
      <c r="H214" t="str">
        <f t="shared" si="3"/>
        <v>Asset</v>
      </c>
      <c r="I214" t="str">
        <f>(RIGHT('[1](Paste)CSV_TB_Download'!I5231,LEN('[1](Paste)CSV_TB_Download'!I5231)-FIND("-",'[1](Paste)CSV_TB_Download'!I5231)))</f>
        <v xml:space="preserve"> Pooled Cash Fund</v>
      </c>
      <c r="J214" t="str">
        <f>IF(ISBLANK('[1](Paste)CSV_TB_Download'!AD5231),"",'[1](Paste)CSV_TB_Download'!AD5231)</f>
        <v>Cash Moran Plant Fund</v>
      </c>
      <c r="K214" s="4">
        <f>'[1](Paste)CSV_TB_Download'!AH5231</f>
        <v>10616.31</v>
      </c>
    </row>
    <row r="215" spans="1:14" x14ac:dyDescent="0.25">
      <c r="A215">
        <v>799</v>
      </c>
      <c r="B215" t="str">
        <f>MID('[1](Paste)CSV_TB_Download'!I5159,8,3)</f>
        <v>799</v>
      </c>
      <c r="C215" t="str">
        <f>MID('[1](Paste)CSV_TB_Download'!M5159,14,2)</f>
        <v/>
      </c>
      <c r="D215" t="str">
        <f>MID('[1](Paste)CSV_TB_Download'!O5159,12,3)</f>
        <v/>
      </c>
      <c r="E215" t="str">
        <f>MID('[1](Paste)CSV_TB_Download'!Q5159,11,3)</f>
        <v/>
      </c>
      <c r="F215" t="str">
        <f>MID('[1](Paste)CSV_TB_Download'!S5159,15,4)</f>
        <v/>
      </c>
      <c r="G215" t="str">
        <f>'[1](Paste)CSV_TB_Download'!AA5159</f>
        <v>1100_999</v>
      </c>
      <c r="H215" t="str">
        <f t="shared" si="3"/>
        <v>Asset</v>
      </c>
      <c r="I215" t="str">
        <f>(RIGHT('[1](Paste)CSV_TB_Download'!I5159,LEN('[1](Paste)CSV_TB_Download'!I5159)-FIND("-",'[1](Paste)CSV_TB_Download'!I5159)))</f>
        <v xml:space="preserve"> Misc Capital</v>
      </c>
      <c r="J215" t="str">
        <f>IF(ISBLANK('[1](Paste)CSV_TB_Download'!AD5159),"",'[1](Paste)CSV_TB_Download'!AD5159)</f>
        <v>Cash Balance</v>
      </c>
      <c r="K215" s="4">
        <f>'[1](Paste)CSV_TB_Download'!AH5159</f>
        <v>24862.18</v>
      </c>
      <c r="N215" s="4">
        <f>K215</f>
        <v>24862.18</v>
      </c>
    </row>
    <row r="216" spans="1:14" ht="15.75" thickBot="1" x14ac:dyDescent="0.3">
      <c r="A216">
        <v>799</v>
      </c>
      <c r="B216" t="str">
        <f>MID('[1](Paste)CSV_TB_Download'!I5232,8,3)</f>
        <v>999</v>
      </c>
      <c r="C216" t="str">
        <f>MID('[1](Paste)CSV_TB_Download'!M5232,14,2)</f>
        <v/>
      </c>
      <c r="D216" t="str">
        <f>MID('[1](Paste)CSV_TB_Download'!O5232,12,3)</f>
        <v/>
      </c>
      <c r="E216" t="str">
        <f>MID('[1](Paste)CSV_TB_Download'!Q5232,11,3)</f>
        <v/>
      </c>
      <c r="F216" t="str">
        <f>MID('[1](Paste)CSV_TB_Download'!S5232,15,4)</f>
        <v/>
      </c>
      <c r="G216" t="str">
        <f>'[1](Paste)CSV_TB_Download'!AA5232</f>
        <v>1100_799</v>
      </c>
      <c r="H216" t="str">
        <f t="shared" si="3"/>
        <v>Asset</v>
      </c>
      <c r="I216" t="str">
        <f>(RIGHT('[1](Paste)CSV_TB_Download'!I5232,LEN('[1](Paste)CSV_TB_Download'!I5232)-FIND("-",'[1](Paste)CSV_TB_Download'!I5232)))</f>
        <v xml:space="preserve"> Pooled Cash Fund</v>
      </c>
      <c r="J216" t="str">
        <f>IF(ISBLANK('[1](Paste)CSV_TB_Download'!AD5232),"",'[1](Paste)CSV_TB_Download'!AD5232)</f>
        <v>Cash Misc Fund</v>
      </c>
      <c r="K216" s="4">
        <f>'[1](Paste)CSV_TB_Download'!AH5232</f>
        <v>-24862.18</v>
      </c>
      <c r="N216" s="51">
        <f>SUM(N173:N215)</f>
        <v>2615444.46</v>
      </c>
    </row>
    <row r="217" spans="1:14" ht="15.75" thickTop="1" x14ac:dyDescent="0.25">
      <c r="B217" t="str">
        <f>MID('[1](Paste)CSV_TB_Download'!I5165,8,3)</f>
        <v>999</v>
      </c>
      <c r="C217" t="str">
        <f>MID('[1](Paste)CSV_TB_Download'!M5165,14,2)</f>
        <v/>
      </c>
      <c r="D217" t="str">
        <f>MID('[1](Paste)CSV_TB_Download'!O5165,12,3)</f>
        <v/>
      </c>
      <c r="E217" t="str">
        <f>MID('[1](Paste)CSV_TB_Download'!Q5165,11,3)</f>
        <v/>
      </c>
      <c r="F217" t="str">
        <f>MID('[1](Paste)CSV_TB_Download'!S5165,15,4)</f>
        <v/>
      </c>
      <c r="G217" t="str">
        <f>'[1](Paste)CSV_TB_Download'!AA5165</f>
        <v>1089_</v>
      </c>
      <c r="H217" t="str">
        <f t="shared" si="3"/>
        <v>Asset</v>
      </c>
      <c r="I217" t="str">
        <f>(RIGHT('[1](Paste)CSV_TB_Download'!I5165,LEN('[1](Paste)CSV_TB_Download'!I5165)-FIND("-",'[1](Paste)CSV_TB_Download'!I5165)))</f>
        <v xml:space="preserve"> Pooled Cash Fund</v>
      </c>
      <c r="J217" t="str">
        <f>IF(ISBLANK('[1](Paste)CSV_TB_Download'!AD5165),"",'[1](Paste)CSV_TB_Download'!AD5165)</f>
        <v>TD -  Main Operating Cash</v>
      </c>
      <c r="K217" s="4">
        <f>'[1](Paste)CSV_TB_Download'!AH5165</f>
        <v>-28047.56</v>
      </c>
    </row>
    <row r="218" spans="1:14" x14ac:dyDescent="0.25">
      <c r="B218" t="str">
        <f>MID('[1](Paste)CSV_TB_Download'!I5166,8,3)</f>
        <v>999</v>
      </c>
      <c r="C218" t="str">
        <f>MID('[1](Paste)CSV_TB_Download'!M5166,14,2)</f>
        <v/>
      </c>
      <c r="D218" t="str">
        <f>MID('[1](Paste)CSV_TB_Download'!O5166,12,3)</f>
        <v/>
      </c>
      <c r="E218" t="str">
        <f>MID('[1](Paste)CSV_TB_Download'!Q5166,11,3)</f>
        <v/>
      </c>
      <c r="F218" t="str">
        <f>MID('[1](Paste)CSV_TB_Download'!S5166,15,4)</f>
        <v/>
      </c>
      <c r="G218" t="str">
        <f>'[1](Paste)CSV_TB_Download'!AA5166</f>
        <v>1090_</v>
      </c>
      <c r="H218" t="str">
        <f t="shared" si="3"/>
        <v>Asset</v>
      </c>
      <c r="I218" t="str">
        <f>(RIGHT('[1](Paste)CSV_TB_Download'!I5166,LEN('[1](Paste)CSV_TB_Download'!I5166)-FIND("-",'[1](Paste)CSV_TB_Download'!I5166)))</f>
        <v xml:space="preserve"> Pooled Cash Fund</v>
      </c>
      <c r="J218" t="str">
        <f>IF(ISBLANK('[1](Paste)CSV_TB_Download'!AD5166),"",'[1](Paste)CSV_TB_Download'!AD5166)</f>
        <v>Pooled Cash</v>
      </c>
      <c r="K218" s="4">
        <f>'[1](Paste)CSV_TB_Download'!AH5166</f>
        <v>2308230.0099999998</v>
      </c>
    </row>
    <row r="219" spans="1:14" s="4" customFormat="1" x14ac:dyDescent="0.25">
      <c r="B219" t="str">
        <f>MID('[1](Paste)CSV_TB_Download'!I5301,8,3)</f>
        <v/>
      </c>
      <c r="C219"/>
      <c r="D219"/>
      <c r="E219"/>
      <c r="F219"/>
      <c r="G219"/>
      <c r="H219"/>
      <c r="I219"/>
      <c r="J219"/>
      <c r="L219"/>
    </row>
    <row r="220" spans="1:14" s="4" customFormat="1" x14ac:dyDescent="0.25">
      <c r="B220" t="str">
        <f>MID('[1](Paste)CSV_TB_Download'!I5302,8,3)</f>
        <v/>
      </c>
      <c r="C220"/>
      <c r="D220"/>
      <c r="E220"/>
      <c r="F220"/>
      <c r="G220"/>
      <c r="H220"/>
      <c r="I220"/>
      <c r="J220"/>
      <c r="L220"/>
    </row>
    <row r="221" spans="1:14" s="4" customFormat="1" x14ac:dyDescent="0.25">
      <c r="B221" t="str">
        <f>MID('[1](Paste)CSV_TB_Download'!I5303,8,3)</f>
        <v/>
      </c>
      <c r="C221"/>
      <c r="D221"/>
      <c r="E221"/>
      <c r="F221"/>
      <c r="G221"/>
      <c r="H221"/>
      <c r="I221"/>
      <c r="J221"/>
      <c r="L221"/>
    </row>
    <row r="222" spans="1:14" s="4" customFormat="1" x14ac:dyDescent="0.25">
      <c r="B222" t="str">
        <f>MID('[1](Paste)CSV_TB_Download'!I5304,8,3)</f>
        <v/>
      </c>
      <c r="C222"/>
      <c r="D222"/>
      <c r="E222"/>
      <c r="F222"/>
      <c r="G222"/>
      <c r="H222"/>
      <c r="I222"/>
      <c r="J222"/>
      <c r="L222"/>
    </row>
    <row r="223" spans="1:14" s="4" customFormat="1" x14ac:dyDescent="0.25">
      <c r="B223" t="str">
        <f>MID('[1](Paste)CSV_TB_Download'!I5305,8,3)</f>
        <v/>
      </c>
      <c r="C223"/>
      <c r="D223"/>
      <c r="E223"/>
      <c r="F223"/>
      <c r="G223"/>
      <c r="H223"/>
      <c r="I223"/>
      <c r="J223"/>
      <c r="L223"/>
    </row>
    <row r="224" spans="1:14" s="4" customFormat="1" x14ac:dyDescent="0.25">
      <c r="B224" t="str">
        <f>MID('[1](Paste)CSV_TB_Download'!I5306,8,3)</f>
        <v/>
      </c>
      <c r="C224"/>
      <c r="D224"/>
      <c r="E224"/>
      <c r="F224"/>
      <c r="G224"/>
      <c r="H224"/>
      <c r="I224"/>
      <c r="J224"/>
      <c r="L224"/>
    </row>
    <row r="225" spans="2:12" s="4" customFormat="1" x14ac:dyDescent="0.25">
      <c r="B225" t="str">
        <f>MID('[1](Paste)CSV_TB_Download'!I5307,8,3)</f>
        <v/>
      </c>
      <c r="C225"/>
      <c r="D225"/>
      <c r="E225"/>
      <c r="F225"/>
      <c r="G225"/>
      <c r="H225"/>
      <c r="I225"/>
      <c r="J225"/>
      <c r="L225"/>
    </row>
    <row r="226" spans="2:12" s="4" customFormat="1" x14ac:dyDescent="0.25">
      <c r="B226" t="str">
        <f>MID('[1](Paste)CSV_TB_Download'!I5308,8,3)</f>
        <v/>
      </c>
      <c r="C226"/>
      <c r="D226"/>
      <c r="E226"/>
      <c r="F226"/>
      <c r="G226"/>
      <c r="H226"/>
      <c r="I226"/>
      <c r="J226"/>
      <c r="L226"/>
    </row>
    <row r="227" spans="2:12" s="4" customFormat="1" x14ac:dyDescent="0.25">
      <c r="B227" t="str">
        <f>MID('[1](Paste)CSV_TB_Download'!I5309,8,3)</f>
        <v/>
      </c>
      <c r="C227"/>
      <c r="D227"/>
      <c r="E227"/>
      <c r="F227"/>
      <c r="G227"/>
      <c r="H227"/>
      <c r="I227"/>
      <c r="J227"/>
      <c r="L227"/>
    </row>
    <row r="228" spans="2:12" s="4" customFormat="1" x14ac:dyDescent="0.25">
      <c r="B228" t="str">
        <f>MID('[1](Paste)CSV_TB_Download'!I5310,8,3)</f>
        <v/>
      </c>
      <c r="C228"/>
      <c r="D228"/>
      <c r="E228"/>
      <c r="F228"/>
      <c r="G228"/>
      <c r="H228"/>
      <c r="I228"/>
      <c r="J228"/>
      <c r="L228"/>
    </row>
    <row r="229" spans="2:12" s="4" customFormat="1" x14ac:dyDescent="0.25">
      <c r="B229" t="str">
        <f>MID('[1](Paste)CSV_TB_Download'!I5311,8,3)</f>
        <v/>
      </c>
      <c r="C229"/>
      <c r="D229"/>
      <c r="E229"/>
      <c r="F229"/>
      <c r="G229"/>
      <c r="H229"/>
      <c r="I229"/>
      <c r="J229"/>
      <c r="L229"/>
    </row>
    <row r="230" spans="2:12" s="4" customFormat="1" x14ac:dyDescent="0.25">
      <c r="B230" t="str">
        <f>MID('[1](Paste)CSV_TB_Download'!I5312,8,3)</f>
        <v/>
      </c>
      <c r="C230"/>
      <c r="D230"/>
      <c r="E230"/>
      <c r="F230"/>
      <c r="G230"/>
      <c r="H230"/>
      <c r="I230"/>
      <c r="J230"/>
      <c r="L230"/>
    </row>
    <row r="231" spans="2:12" s="4" customFormat="1" x14ac:dyDescent="0.25">
      <c r="B231" t="str">
        <f>MID('[1](Paste)CSV_TB_Download'!I5313,8,3)</f>
        <v/>
      </c>
      <c r="C231"/>
      <c r="D231"/>
      <c r="E231"/>
      <c r="F231"/>
      <c r="G231"/>
      <c r="H231"/>
      <c r="I231"/>
      <c r="J231"/>
      <c r="L231"/>
    </row>
    <row r="232" spans="2:12" s="4" customFormat="1" x14ac:dyDescent="0.25">
      <c r="B232" t="str">
        <f>MID('[1](Paste)CSV_TB_Download'!I5314,8,3)</f>
        <v/>
      </c>
      <c r="C232"/>
      <c r="D232"/>
      <c r="E232"/>
      <c r="F232"/>
      <c r="G232"/>
      <c r="H232"/>
      <c r="I232"/>
      <c r="J232"/>
      <c r="L232"/>
    </row>
    <row r="233" spans="2:12" s="4" customFormat="1" x14ac:dyDescent="0.25">
      <c r="B233" t="str">
        <f>MID('[1](Paste)CSV_TB_Download'!I5315,8,3)</f>
        <v/>
      </c>
      <c r="C233"/>
      <c r="D233"/>
      <c r="E233"/>
      <c r="F233"/>
      <c r="G233"/>
      <c r="H233"/>
      <c r="I233"/>
      <c r="J233"/>
      <c r="L233"/>
    </row>
    <row r="234" spans="2:12" s="4" customFormat="1" x14ac:dyDescent="0.25">
      <c r="B234" t="str">
        <f>MID('[1](Paste)CSV_TB_Download'!I5316,8,3)</f>
        <v/>
      </c>
      <c r="C234"/>
      <c r="D234"/>
      <c r="E234"/>
      <c r="F234"/>
      <c r="G234"/>
      <c r="H234"/>
      <c r="I234"/>
      <c r="J234"/>
      <c r="L234"/>
    </row>
    <row r="235" spans="2:12" s="4" customFormat="1" x14ac:dyDescent="0.25">
      <c r="B235" t="str">
        <f>MID('[1](Paste)CSV_TB_Download'!I5317,8,3)</f>
        <v/>
      </c>
      <c r="C235"/>
      <c r="D235"/>
      <c r="E235"/>
      <c r="F235"/>
      <c r="G235"/>
      <c r="H235"/>
      <c r="I235"/>
      <c r="J235"/>
      <c r="L235"/>
    </row>
    <row r="236" spans="2:12" s="4" customFormat="1" x14ac:dyDescent="0.25">
      <c r="B236" t="str">
        <f>MID('[1](Paste)CSV_TB_Download'!I5318,8,3)</f>
        <v/>
      </c>
      <c r="C236"/>
      <c r="D236"/>
      <c r="E236"/>
      <c r="F236"/>
      <c r="G236"/>
      <c r="H236"/>
      <c r="I236"/>
      <c r="J236"/>
      <c r="L236"/>
    </row>
    <row r="237" spans="2:12" s="4" customFormat="1" x14ac:dyDescent="0.25">
      <c r="B237" t="str">
        <f>MID('[1](Paste)CSV_TB_Download'!I5319,8,3)</f>
        <v/>
      </c>
      <c r="C237"/>
      <c r="D237"/>
      <c r="E237"/>
      <c r="F237"/>
      <c r="G237"/>
      <c r="H237"/>
      <c r="I237"/>
      <c r="J237"/>
      <c r="L237"/>
    </row>
    <row r="238" spans="2:12" s="4" customFormat="1" x14ac:dyDescent="0.25">
      <c r="B238" t="str">
        <f>MID('[1](Paste)CSV_TB_Download'!I5320,8,3)</f>
        <v/>
      </c>
      <c r="C238"/>
      <c r="D238"/>
      <c r="E238"/>
      <c r="F238"/>
      <c r="G238"/>
      <c r="H238"/>
      <c r="I238"/>
      <c r="J238"/>
      <c r="L238"/>
    </row>
    <row r="239" spans="2:12" s="4" customFormat="1" x14ac:dyDescent="0.25">
      <c r="B239" t="str">
        <f>MID('[1](Paste)CSV_TB_Download'!I5321,8,3)</f>
        <v/>
      </c>
      <c r="C239"/>
      <c r="D239"/>
      <c r="E239"/>
      <c r="F239"/>
      <c r="G239"/>
      <c r="H239"/>
      <c r="I239"/>
      <c r="J239"/>
      <c r="L239"/>
    </row>
    <row r="240" spans="2:12" s="4" customFormat="1" x14ac:dyDescent="0.25">
      <c r="B240" t="str">
        <f>MID('[1](Paste)CSV_TB_Download'!I5322,8,3)</f>
        <v/>
      </c>
      <c r="C240"/>
      <c r="D240"/>
      <c r="E240"/>
      <c r="F240"/>
      <c r="G240"/>
      <c r="H240"/>
      <c r="I240"/>
      <c r="J240"/>
      <c r="L240"/>
    </row>
    <row r="241" spans="2:12" s="4" customFormat="1" x14ac:dyDescent="0.25">
      <c r="B241" t="str">
        <f>MID('[1](Paste)CSV_TB_Download'!I5323,8,3)</f>
        <v/>
      </c>
      <c r="C241"/>
      <c r="D241"/>
      <c r="E241"/>
      <c r="F241"/>
      <c r="G241"/>
      <c r="H241"/>
      <c r="I241"/>
      <c r="J241"/>
      <c r="L241"/>
    </row>
    <row r="242" spans="2:12" s="4" customFormat="1" x14ac:dyDescent="0.25">
      <c r="B242" t="str">
        <f>MID('[1](Paste)CSV_TB_Download'!I5324,8,3)</f>
        <v/>
      </c>
      <c r="C242"/>
      <c r="D242"/>
      <c r="E242"/>
      <c r="F242"/>
      <c r="G242"/>
      <c r="H242"/>
      <c r="I242"/>
      <c r="J242"/>
      <c r="L242"/>
    </row>
    <row r="243" spans="2:12" s="4" customFormat="1" x14ac:dyDescent="0.25">
      <c r="B243" t="str">
        <f>MID('[1](Paste)CSV_TB_Download'!I5325,8,3)</f>
        <v/>
      </c>
      <c r="C243"/>
      <c r="D243"/>
      <c r="E243"/>
      <c r="F243"/>
      <c r="G243"/>
      <c r="H243"/>
      <c r="I243"/>
      <c r="J243"/>
      <c r="L243"/>
    </row>
    <row r="244" spans="2:12" s="4" customFormat="1" x14ac:dyDescent="0.25">
      <c r="B244" t="str">
        <f>MID('[1](Paste)CSV_TB_Download'!I5326,8,3)</f>
        <v/>
      </c>
      <c r="C244"/>
      <c r="D244"/>
      <c r="E244"/>
      <c r="F244"/>
      <c r="G244"/>
      <c r="H244"/>
      <c r="I244"/>
      <c r="J244"/>
      <c r="L244"/>
    </row>
    <row r="245" spans="2:12" s="4" customFormat="1" x14ac:dyDescent="0.25">
      <c r="B245" t="str">
        <f>MID('[1](Paste)CSV_TB_Download'!I5327,8,3)</f>
        <v/>
      </c>
      <c r="C245"/>
      <c r="D245"/>
      <c r="E245"/>
      <c r="F245"/>
      <c r="G245"/>
      <c r="H245"/>
      <c r="I245"/>
      <c r="J245"/>
      <c r="L245"/>
    </row>
    <row r="246" spans="2:12" s="4" customFormat="1" x14ac:dyDescent="0.25">
      <c r="B246" t="str">
        <f>MID('[1](Paste)CSV_TB_Download'!I5328,8,3)</f>
        <v/>
      </c>
      <c r="C246"/>
      <c r="D246"/>
      <c r="E246"/>
      <c r="F246"/>
      <c r="G246"/>
      <c r="H246"/>
      <c r="I246"/>
      <c r="J246"/>
      <c r="L246"/>
    </row>
    <row r="247" spans="2:12" s="4" customFormat="1" x14ac:dyDescent="0.25">
      <c r="B247" t="str">
        <f>MID('[1](Paste)CSV_TB_Download'!I5329,8,3)</f>
        <v/>
      </c>
      <c r="C247"/>
      <c r="D247"/>
      <c r="E247"/>
      <c r="F247"/>
      <c r="G247"/>
      <c r="H247"/>
      <c r="I247"/>
      <c r="J247"/>
      <c r="L247"/>
    </row>
    <row r="248" spans="2:12" s="4" customFormat="1" x14ac:dyDescent="0.25">
      <c r="B248" t="str">
        <f>MID('[1](Paste)CSV_TB_Download'!I5330,8,3)</f>
        <v/>
      </c>
      <c r="C248"/>
      <c r="D248"/>
      <c r="E248"/>
      <c r="F248"/>
      <c r="G248"/>
      <c r="H248"/>
      <c r="I248"/>
      <c r="J248"/>
      <c r="L248"/>
    </row>
    <row r="249" spans="2:12" s="4" customFormat="1" x14ac:dyDescent="0.25">
      <c r="B249" t="str">
        <f>MID('[1](Paste)CSV_TB_Download'!I5331,8,3)</f>
        <v/>
      </c>
      <c r="C249"/>
      <c r="D249"/>
      <c r="E249"/>
      <c r="F249"/>
      <c r="G249"/>
      <c r="H249"/>
      <c r="I249"/>
      <c r="J249"/>
      <c r="L249"/>
    </row>
    <row r="250" spans="2:12" s="4" customFormat="1" x14ac:dyDescent="0.25">
      <c r="B250" t="str">
        <f>MID('[1](Paste)CSV_TB_Download'!I5332,8,3)</f>
        <v/>
      </c>
      <c r="C250"/>
      <c r="D250"/>
      <c r="E250"/>
      <c r="F250"/>
      <c r="G250"/>
      <c r="H250"/>
      <c r="I250"/>
      <c r="J250"/>
      <c r="L250"/>
    </row>
    <row r="251" spans="2:12" s="4" customFormat="1" x14ac:dyDescent="0.25">
      <c r="B251" t="str">
        <f>MID('[1](Paste)CSV_TB_Download'!I5333,8,3)</f>
        <v/>
      </c>
      <c r="C251"/>
      <c r="D251"/>
      <c r="E251"/>
      <c r="F251"/>
      <c r="G251"/>
      <c r="H251"/>
      <c r="I251"/>
      <c r="J251"/>
      <c r="L251"/>
    </row>
    <row r="252" spans="2:12" s="4" customFormat="1" x14ac:dyDescent="0.25">
      <c r="B252" t="str">
        <f>MID('[1](Paste)CSV_TB_Download'!I5334,8,3)</f>
        <v/>
      </c>
      <c r="C252"/>
      <c r="D252"/>
      <c r="E252"/>
      <c r="F252"/>
      <c r="G252"/>
      <c r="H252"/>
      <c r="I252"/>
      <c r="J252"/>
      <c r="L252"/>
    </row>
    <row r="253" spans="2:12" s="4" customFormat="1" x14ac:dyDescent="0.25">
      <c r="B253" t="str">
        <f>MID('[1](Paste)CSV_TB_Download'!I5335,8,3)</f>
        <v/>
      </c>
      <c r="C253"/>
      <c r="D253"/>
      <c r="E253"/>
      <c r="F253"/>
      <c r="G253"/>
      <c r="H253"/>
      <c r="I253"/>
      <c r="J253"/>
      <c r="L253"/>
    </row>
    <row r="254" spans="2:12" s="4" customFormat="1" x14ac:dyDescent="0.25">
      <c r="B254" t="str">
        <f>MID('[1](Paste)CSV_TB_Download'!I5336,8,3)</f>
        <v/>
      </c>
      <c r="C254"/>
      <c r="D254"/>
      <c r="E254"/>
      <c r="F254"/>
      <c r="G254"/>
      <c r="H254"/>
      <c r="I254"/>
      <c r="J254"/>
      <c r="L254"/>
    </row>
    <row r="255" spans="2:12" s="4" customFormat="1" x14ac:dyDescent="0.25">
      <c r="B255" t="str">
        <f>MID('[1](Paste)CSV_TB_Download'!I5337,8,3)</f>
        <v/>
      </c>
      <c r="C255"/>
      <c r="D255"/>
      <c r="E255"/>
      <c r="F255"/>
      <c r="G255"/>
      <c r="H255"/>
      <c r="I255"/>
      <c r="J255"/>
      <c r="L255"/>
    </row>
    <row r="256" spans="2:12" s="4" customFormat="1" x14ac:dyDescent="0.25">
      <c r="B256" t="str">
        <f>MID('[1](Paste)CSV_TB_Download'!I5338,8,3)</f>
        <v/>
      </c>
      <c r="C256"/>
      <c r="D256"/>
      <c r="E256"/>
      <c r="F256"/>
      <c r="G256"/>
      <c r="H256"/>
      <c r="I256"/>
      <c r="J256"/>
      <c r="L256"/>
    </row>
    <row r="257" spans="2:12" s="4" customFormat="1" x14ac:dyDescent="0.25">
      <c r="B257" t="str">
        <f>MID('[1](Paste)CSV_TB_Download'!I5339,8,3)</f>
        <v/>
      </c>
      <c r="C257"/>
      <c r="D257"/>
      <c r="E257"/>
      <c r="F257"/>
      <c r="G257"/>
      <c r="H257"/>
      <c r="I257"/>
      <c r="J257"/>
      <c r="L257"/>
    </row>
    <row r="258" spans="2:12" s="4" customFormat="1" x14ac:dyDescent="0.25">
      <c r="B258" t="str">
        <f>MID('[1](Paste)CSV_TB_Download'!I5340,8,3)</f>
        <v/>
      </c>
      <c r="C258"/>
      <c r="D258"/>
      <c r="E258"/>
      <c r="F258"/>
      <c r="G258"/>
      <c r="H258"/>
      <c r="I258"/>
      <c r="J258"/>
      <c r="L258"/>
    </row>
    <row r="259" spans="2:12" s="4" customFormat="1" x14ac:dyDescent="0.25">
      <c r="B259" t="str">
        <f>MID('[1](Paste)CSV_TB_Download'!I5341,8,3)</f>
        <v/>
      </c>
      <c r="C259"/>
      <c r="D259"/>
      <c r="E259"/>
      <c r="F259"/>
      <c r="G259"/>
      <c r="H259"/>
      <c r="I259"/>
      <c r="J259"/>
      <c r="L259"/>
    </row>
    <row r="260" spans="2:12" s="4" customFormat="1" x14ac:dyDescent="0.25">
      <c r="B260" t="str">
        <f>MID('[1](Paste)CSV_TB_Download'!I5342,8,3)</f>
        <v/>
      </c>
      <c r="C260"/>
      <c r="D260"/>
      <c r="E260"/>
      <c r="F260"/>
      <c r="G260"/>
      <c r="H260"/>
      <c r="I260"/>
      <c r="J260"/>
      <c r="L260"/>
    </row>
    <row r="261" spans="2:12" s="4" customFormat="1" x14ac:dyDescent="0.25">
      <c r="B261"/>
      <c r="C261"/>
      <c r="D261"/>
      <c r="E261"/>
      <c r="F261"/>
      <c r="G261"/>
      <c r="H261"/>
      <c r="I261"/>
      <c r="J261"/>
      <c r="L261"/>
    </row>
    <row r="262" spans="2:12" s="4" customFormat="1" x14ac:dyDescent="0.25">
      <c r="B262"/>
      <c r="C262"/>
      <c r="D262"/>
      <c r="E262"/>
      <c r="F262"/>
      <c r="G262"/>
      <c r="H262"/>
      <c r="I262"/>
      <c r="J262"/>
      <c r="L262"/>
    </row>
    <row r="263" spans="2:12" s="4" customFormat="1" x14ac:dyDescent="0.25">
      <c r="B263"/>
      <c r="C263"/>
      <c r="D263"/>
      <c r="E263"/>
      <c r="F263"/>
      <c r="G263"/>
      <c r="H263"/>
      <c r="I263"/>
      <c r="J263"/>
      <c r="L263"/>
    </row>
    <row r="264" spans="2:12" s="4" customFormat="1" x14ac:dyDescent="0.25">
      <c r="B264"/>
      <c r="C264"/>
      <c r="D264"/>
      <c r="E264"/>
      <c r="F264"/>
      <c r="G264"/>
      <c r="H264"/>
      <c r="I264"/>
      <c r="J264"/>
      <c r="L264"/>
    </row>
    <row r="265" spans="2:12" s="4" customFormat="1" x14ac:dyDescent="0.25">
      <c r="B265"/>
      <c r="C265"/>
      <c r="D265"/>
      <c r="E265"/>
      <c r="F265"/>
      <c r="G265"/>
      <c r="H265"/>
      <c r="I265"/>
      <c r="J265"/>
      <c r="L265"/>
    </row>
    <row r="266" spans="2:12" s="4" customFormat="1" x14ac:dyDescent="0.25">
      <c r="B266"/>
      <c r="C266"/>
      <c r="D266"/>
      <c r="E266"/>
      <c r="F266"/>
      <c r="G266"/>
      <c r="H266"/>
      <c r="I266"/>
      <c r="J266"/>
      <c r="L266"/>
    </row>
    <row r="267" spans="2:12" s="4" customFormat="1" x14ac:dyDescent="0.25">
      <c r="B267"/>
      <c r="C267"/>
      <c r="D267"/>
      <c r="E267"/>
      <c r="F267"/>
      <c r="G267"/>
      <c r="H267"/>
      <c r="I267"/>
      <c r="J267"/>
      <c r="L267"/>
    </row>
    <row r="268" spans="2:12" s="4" customFormat="1" x14ac:dyDescent="0.25">
      <c r="B268"/>
      <c r="C268"/>
      <c r="D268"/>
      <c r="E268"/>
      <c r="F268"/>
      <c r="G268"/>
      <c r="H268"/>
      <c r="I268"/>
      <c r="J268"/>
      <c r="L268"/>
    </row>
    <row r="269" spans="2:12" s="4" customFormat="1" x14ac:dyDescent="0.25">
      <c r="B269"/>
      <c r="C269"/>
      <c r="D269"/>
      <c r="E269"/>
      <c r="F269"/>
      <c r="G269"/>
      <c r="H269"/>
      <c r="I269"/>
      <c r="J269"/>
      <c r="L269"/>
    </row>
    <row r="270" spans="2:12" s="4" customFormat="1" x14ac:dyDescent="0.25">
      <c r="B270"/>
      <c r="C270"/>
      <c r="D270"/>
      <c r="E270"/>
      <c r="F270"/>
      <c r="G270"/>
      <c r="H270"/>
      <c r="I270"/>
      <c r="J270"/>
      <c r="L270"/>
    </row>
    <row r="271" spans="2:12" s="4" customFormat="1" x14ac:dyDescent="0.25">
      <c r="B271"/>
      <c r="C271"/>
      <c r="D271"/>
      <c r="E271"/>
      <c r="F271"/>
      <c r="G271"/>
      <c r="H271"/>
      <c r="I271"/>
      <c r="J271"/>
      <c r="L271"/>
    </row>
    <row r="272" spans="2:12" s="4" customFormat="1" x14ac:dyDescent="0.25">
      <c r="B272"/>
      <c r="C272"/>
      <c r="D272"/>
      <c r="E272"/>
      <c r="F272"/>
      <c r="G272"/>
      <c r="H272"/>
      <c r="I272"/>
      <c r="J272"/>
      <c r="L272"/>
    </row>
    <row r="273" spans="2:12" s="4" customFormat="1" x14ac:dyDescent="0.25">
      <c r="B273"/>
      <c r="C273"/>
      <c r="D273"/>
      <c r="E273"/>
      <c r="F273"/>
      <c r="G273"/>
      <c r="H273"/>
      <c r="I273"/>
      <c r="J273"/>
      <c r="L273"/>
    </row>
    <row r="274" spans="2:12" s="4" customFormat="1" x14ac:dyDescent="0.25">
      <c r="B274"/>
      <c r="C274"/>
      <c r="D274"/>
      <c r="E274"/>
      <c r="F274"/>
      <c r="G274"/>
      <c r="H274"/>
      <c r="I274"/>
      <c r="J274"/>
      <c r="L274"/>
    </row>
    <row r="275" spans="2:12" s="4" customFormat="1" x14ac:dyDescent="0.25">
      <c r="B275"/>
      <c r="C275"/>
      <c r="D275"/>
      <c r="E275"/>
      <c r="F275"/>
      <c r="G275"/>
      <c r="H275"/>
      <c r="I275"/>
      <c r="J275"/>
      <c r="L275"/>
    </row>
    <row r="276" spans="2:12" s="4" customFormat="1" x14ac:dyDescent="0.25">
      <c r="B276"/>
      <c r="C276"/>
      <c r="D276"/>
      <c r="E276"/>
      <c r="F276"/>
      <c r="G276"/>
      <c r="H276"/>
      <c r="I276"/>
      <c r="J276"/>
      <c r="L276"/>
    </row>
    <row r="277" spans="2:12" s="4" customFormat="1" x14ac:dyDescent="0.25">
      <c r="B277"/>
      <c r="C277"/>
      <c r="D277"/>
      <c r="E277"/>
      <c r="F277"/>
      <c r="G277"/>
      <c r="H277"/>
      <c r="I277"/>
      <c r="J277"/>
      <c r="L277"/>
    </row>
    <row r="278" spans="2:12" s="4" customFormat="1" x14ac:dyDescent="0.25">
      <c r="B278"/>
      <c r="C278"/>
      <c r="D278"/>
      <c r="E278"/>
      <c r="F278"/>
      <c r="G278"/>
      <c r="H278"/>
      <c r="I278"/>
      <c r="J278"/>
      <c r="L278"/>
    </row>
    <row r="279" spans="2:12" s="4" customFormat="1" x14ac:dyDescent="0.25">
      <c r="B279"/>
      <c r="C279"/>
      <c r="D279"/>
      <c r="E279"/>
      <c r="F279"/>
      <c r="G279"/>
      <c r="H279"/>
      <c r="I279"/>
      <c r="J279"/>
      <c r="L279"/>
    </row>
    <row r="280" spans="2:12" s="4" customFormat="1" x14ac:dyDescent="0.25">
      <c r="B280"/>
      <c r="C280"/>
      <c r="D280"/>
      <c r="E280"/>
      <c r="F280"/>
      <c r="G280"/>
      <c r="H280"/>
      <c r="I280"/>
      <c r="J280"/>
      <c r="L280"/>
    </row>
    <row r="281" spans="2:12" s="4" customFormat="1" x14ac:dyDescent="0.25">
      <c r="B281"/>
      <c r="C281"/>
      <c r="D281"/>
      <c r="E281"/>
      <c r="F281"/>
      <c r="G281"/>
      <c r="H281"/>
      <c r="I281"/>
      <c r="J281"/>
      <c r="L281"/>
    </row>
    <row r="282" spans="2:12" s="4" customFormat="1" x14ac:dyDescent="0.25">
      <c r="B282"/>
      <c r="C282"/>
      <c r="D282"/>
      <c r="E282"/>
      <c r="F282"/>
      <c r="G282"/>
      <c r="H282"/>
      <c r="I282"/>
      <c r="J282"/>
      <c r="L282"/>
    </row>
    <row r="283" spans="2:12" s="4" customFormat="1" x14ac:dyDescent="0.25">
      <c r="B283"/>
      <c r="C283"/>
      <c r="D283"/>
      <c r="E283"/>
      <c r="F283"/>
      <c r="G283"/>
      <c r="H283"/>
      <c r="I283"/>
      <c r="J283"/>
      <c r="L283"/>
    </row>
    <row r="284" spans="2:12" s="4" customFormat="1" x14ac:dyDescent="0.25">
      <c r="B284"/>
      <c r="C284"/>
      <c r="D284"/>
      <c r="E284"/>
      <c r="F284"/>
      <c r="G284"/>
      <c r="H284"/>
      <c r="I284"/>
      <c r="J284"/>
      <c r="L284"/>
    </row>
    <row r="285" spans="2:12" s="4" customFormat="1" x14ac:dyDescent="0.25">
      <c r="B285"/>
      <c r="C285"/>
      <c r="D285"/>
      <c r="E285"/>
      <c r="F285"/>
      <c r="G285"/>
      <c r="H285"/>
      <c r="I285"/>
      <c r="J285"/>
      <c r="L285"/>
    </row>
    <row r="286" spans="2:12" s="4" customFormat="1" x14ac:dyDescent="0.25">
      <c r="B286"/>
      <c r="C286"/>
      <c r="D286"/>
      <c r="E286"/>
      <c r="F286"/>
      <c r="G286"/>
      <c r="H286"/>
      <c r="I286"/>
      <c r="J286"/>
      <c r="L286"/>
    </row>
    <row r="287" spans="2:12" s="4" customFormat="1" x14ac:dyDescent="0.25">
      <c r="B287"/>
      <c r="C287"/>
      <c r="D287"/>
      <c r="E287"/>
      <c r="F287"/>
      <c r="G287"/>
      <c r="H287"/>
      <c r="I287"/>
      <c r="J287"/>
      <c r="L287"/>
    </row>
    <row r="288" spans="2:12" s="4" customFormat="1" x14ac:dyDescent="0.25">
      <c r="B288"/>
      <c r="C288"/>
      <c r="D288"/>
      <c r="E288"/>
      <c r="F288"/>
      <c r="G288"/>
      <c r="H288"/>
      <c r="I288"/>
      <c r="J288"/>
      <c r="L288"/>
    </row>
    <row r="289" spans="2:12" s="4" customFormat="1" x14ac:dyDescent="0.25">
      <c r="B289"/>
      <c r="C289"/>
      <c r="D289"/>
      <c r="E289"/>
      <c r="F289"/>
      <c r="G289"/>
      <c r="H289"/>
      <c r="I289"/>
      <c r="J289"/>
      <c r="L289"/>
    </row>
    <row r="290" spans="2:12" s="4" customFormat="1" x14ac:dyDescent="0.25">
      <c r="B290"/>
      <c r="C290"/>
      <c r="D290"/>
      <c r="E290"/>
      <c r="F290"/>
      <c r="G290"/>
      <c r="H290"/>
      <c r="I290"/>
      <c r="J290"/>
      <c r="L290"/>
    </row>
    <row r="291" spans="2:12" s="4" customFormat="1" x14ac:dyDescent="0.25">
      <c r="B291"/>
      <c r="C291"/>
      <c r="D291"/>
      <c r="E291"/>
      <c r="F291"/>
      <c r="G291"/>
      <c r="H291"/>
      <c r="I291"/>
      <c r="J291"/>
      <c r="L291"/>
    </row>
    <row r="292" spans="2:12" s="4" customFormat="1" x14ac:dyDescent="0.25">
      <c r="B292"/>
      <c r="C292"/>
      <c r="D292"/>
      <c r="E292"/>
      <c r="F292"/>
      <c r="G292"/>
      <c r="H292"/>
      <c r="I292"/>
      <c r="J292"/>
      <c r="L292"/>
    </row>
    <row r="293" spans="2:12" s="4" customFormat="1" x14ac:dyDescent="0.25">
      <c r="B293"/>
      <c r="C293"/>
      <c r="D293"/>
      <c r="E293"/>
      <c r="F293"/>
      <c r="G293"/>
      <c r="H293"/>
      <c r="I293"/>
      <c r="J293"/>
      <c r="L293"/>
    </row>
    <row r="294" spans="2:12" s="4" customFormat="1" x14ac:dyDescent="0.25">
      <c r="B294"/>
      <c r="C294"/>
      <c r="D294"/>
      <c r="E294"/>
      <c r="F294"/>
      <c r="G294"/>
      <c r="H294"/>
      <c r="I294"/>
      <c r="J294"/>
      <c r="L294"/>
    </row>
    <row r="295" spans="2:12" s="4" customFormat="1" x14ac:dyDescent="0.25">
      <c r="B295"/>
      <c r="C295"/>
      <c r="D295"/>
      <c r="E295"/>
      <c r="F295"/>
      <c r="G295"/>
      <c r="H295"/>
      <c r="I295"/>
      <c r="J295"/>
      <c r="L295"/>
    </row>
    <row r="296" spans="2:12" s="4" customFormat="1" x14ac:dyDescent="0.25">
      <c r="B296"/>
      <c r="C296"/>
      <c r="D296"/>
      <c r="E296"/>
      <c r="F296"/>
      <c r="G296"/>
      <c r="H296"/>
      <c r="I296"/>
      <c r="J296"/>
      <c r="L296"/>
    </row>
    <row r="297" spans="2:12" s="4" customFormat="1" x14ac:dyDescent="0.25">
      <c r="B297"/>
      <c r="C297"/>
      <c r="D297"/>
      <c r="E297"/>
      <c r="F297"/>
      <c r="G297"/>
      <c r="H297"/>
      <c r="I297"/>
      <c r="J297"/>
      <c r="L297"/>
    </row>
    <row r="298" spans="2:12" s="4" customFormat="1" x14ac:dyDescent="0.25">
      <c r="B298"/>
      <c r="C298"/>
      <c r="D298"/>
      <c r="E298"/>
      <c r="F298"/>
      <c r="G298"/>
      <c r="H298"/>
      <c r="I298"/>
      <c r="J298"/>
      <c r="L298"/>
    </row>
    <row r="299" spans="2:12" s="4" customFormat="1" x14ac:dyDescent="0.25">
      <c r="B299"/>
      <c r="C299"/>
      <c r="D299"/>
      <c r="E299"/>
      <c r="F299"/>
      <c r="G299"/>
      <c r="H299"/>
      <c r="I299"/>
      <c r="J299"/>
      <c r="L299"/>
    </row>
    <row r="300" spans="2:12" s="4" customFormat="1" x14ac:dyDescent="0.25">
      <c r="B300"/>
      <c r="C300"/>
      <c r="D300"/>
      <c r="E300"/>
      <c r="F300"/>
      <c r="G300"/>
      <c r="H300"/>
      <c r="I300"/>
      <c r="J300"/>
      <c r="L300"/>
    </row>
    <row r="301" spans="2:12" s="4" customFormat="1" x14ac:dyDescent="0.25">
      <c r="B301"/>
      <c r="C301"/>
      <c r="D301"/>
      <c r="E301"/>
      <c r="F301"/>
      <c r="G301"/>
      <c r="H301"/>
      <c r="I301"/>
      <c r="J301"/>
      <c r="L301"/>
    </row>
    <row r="302" spans="2:12" s="4" customFormat="1" x14ac:dyDescent="0.25">
      <c r="B302"/>
      <c r="C302"/>
      <c r="D302"/>
      <c r="E302"/>
      <c r="F302"/>
      <c r="G302"/>
      <c r="H302"/>
      <c r="I302"/>
      <c r="J302"/>
      <c r="L302"/>
    </row>
    <row r="303" spans="2:12" s="4" customFormat="1" x14ac:dyDescent="0.25">
      <c r="B303"/>
      <c r="C303"/>
      <c r="D303"/>
      <c r="E303"/>
      <c r="F303"/>
      <c r="G303"/>
      <c r="H303"/>
      <c r="I303"/>
      <c r="J303"/>
      <c r="L303"/>
    </row>
    <row r="304" spans="2:12" s="4" customFormat="1" x14ac:dyDescent="0.25">
      <c r="B304"/>
      <c r="C304"/>
      <c r="D304"/>
      <c r="E304"/>
      <c r="F304"/>
      <c r="G304"/>
      <c r="H304"/>
      <c r="I304"/>
      <c r="J304"/>
      <c r="L304"/>
    </row>
    <row r="305" spans="2:12" s="4" customFormat="1" x14ac:dyDescent="0.25">
      <c r="B305"/>
      <c r="C305"/>
      <c r="D305"/>
      <c r="E305"/>
      <c r="F305"/>
      <c r="G305"/>
      <c r="H305"/>
      <c r="I305"/>
      <c r="J305"/>
      <c r="L305"/>
    </row>
    <row r="306" spans="2:12" s="4" customFormat="1" x14ac:dyDescent="0.25">
      <c r="B306"/>
      <c r="C306"/>
      <c r="D306"/>
      <c r="E306"/>
      <c r="F306"/>
      <c r="G306"/>
      <c r="H306"/>
      <c r="I306"/>
      <c r="J306"/>
      <c r="L306"/>
    </row>
    <row r="307" spans="2:12" s="4" customFormat="1" x14ac:dyDescent="0.25">
      <c r="B307"/>
      <c r="C307"/>
      <c r="D307"/>
      <c r="E307"/>
      <c r="F307"/>
      <c r="G307"/>
      <c r="H307"/>
      <c r="I307"/>
      <c r="J307"/>
      <c r="L307"/>
    </row>
    <row r="308" spans="2:12" s="4" customFormat="1" x14ac:dyDescent="0.25">
      <c r="B308"/>
      <c r="C308"/>
      <c r="D308"/>
      <c r="E308"/>
      <c r="F308"/>
      <c r="G308"/>
      <c r="H308"/>
      <c r="I308"/>
      <c r="J308"/>
      <c r="L308"/>
    </row>
    <row r="309" spans="2:12" s="4" customFormat="1" x14ac:dyDescent="0.25">
      <c r="B309"/>
      <c r="C309"/>
      <c r="D309"/>
      <c r="E309"/>
      <c r="F309"/>
      <c r="G309"/>
      <c r="H309"/>
      <c r="I309"/>
      <c r="J309"/>
      <c r="L309"/>
    </row>
    <row r="310" spans="2:12" s="4" customFormat="1" x14ac:dyDescent="0.25">
      <c r="B310"/>
      <c r="C310"/>
      <c r="D310"/>
      <c r="E310"/>
      <c r="F310"/>
      <c r="G310"/>
      <c r="H310"/>
      <c r="I310"/>
      <c r="J310"/>
      <c r="L310"/>
    </row>
    <row r="311" spans="2:12" s="4" customFormat="1" x14ac:dyDescent="0.25">
      <c r="B311"/>
      <c r="C311"/>
      <c r="D311"/>
      <c r="E311"/>
      <c r="F311"/>
      <c r="G311"/>
      <c r="H311"/>
      <c r="I311"/>
      <c r="J311"/>
      <c r="L311"/>
    </row>
    <row r="312" spans="2:12" s="4" customFormat="1" x14ac:dyDescent="0.25">
      <c r="B312"/>
      <c r="C312"/>
      <c r="D312"/>
      <c r="E312"/>
      <c r="F312"/>
      <c r="G312"/>
      <c r="H312"/>
      <c r="I312"/>
      <c r="J312"/>
      <c r="L312"/>
    </row>
    <row r="313" spans="2:12" s="4" customFormat="1" x14ac:dyDescent="0.25">
      <c r="B313"/>
      <c r="C313"/>
      <c r="D313"/>
      <c r="E313"/>
      <c r="F313"/>
      <c r="G313"/>
      <c r="H313"/>
      <c r="I313"/>
      <c r="J313"/>
      <c r="L313"/>
    </row>
    <row r="314" spans="2:12" s="4" customFormat="1" x14ac:dyDescent="0.25">
      <c r="B314"/>
      <c r="C314"/>
      <c r="D314"/>
      <c r="E314"/>
      <c r="F314"/>
      <c r="G314"/>
      <c r="H314"/>
      <c r="I314"/>
      <c r="J314"/>
      <c r="L314"/>
    </row>
    <row r="315" spans="2:12" s="4" customFormat="1" x14ac:dyDescent="0.25">
      <c r="B315"/>
      <c r="C315"/>
      <c r="D315"/>
      <c r="E315"/>
      <c r="F315"/>
      <c r="G315"/>
      <c r="H315"/>
      <c r="I315"/>
      <c r="J315"/>
      <c r="L315"/>
    </row>
    <row r="316" spans="2:12" s="4" customFormat="1" x14ac:dyDescent="0.25">
      <c r="B316"/>
      <c r="C316"/>
      <c r="D316"/>
      <c r="E316"/>
      <c r="F316"/>
      <c r="G316"/>
      <c r="H316"/>
      <c r="I316"/>
      <c r="J316"/>
      <c r="L316"/>
    </row>
    <row r="317" spans="2:12" s="4" customFormat="1" x14ac:dyDescent="0.25">
      <c r="B317"/>
      <c r="C317"/>
      <c r="D317"/>
      <c r="E317"/>
      <c r="F317"/>
      <c r="G317"/>
      <c r="H317"/>
      <c r="I317"/>
      <c r="J317"/>
      <c r="L317"/>
    </row>
    <row r="318" spans="2:12" s="4" customFormat="1" x14ac:dyDescent="0.25">
      <c r="B318"/>
      <c r="C318"/>
      <c r="D318"/>
      <c r="E318"/>
      <c r="F318"/>
      <c r="G318"/>
      <c r="H318"/>
      <c r="I318"/>
      <c r="J318"/>
      <c r="L318"/>
    </row>
    <row r="319" spans="2:12" s="4" customFormat="1" x14ac:dyDescent="0.25">
      <c r="B319"/>
      <c r="C319"/>
      <c r="D319"/>
      <c r="E319"/>
      <c r="F319"/>
      <c r="G319"/>
      <c r="H319"/>
      <c r="I319"/>
      <c r="J319"/>
      <c r="L319"/>
    </row>
    <row r="320" spans="2:12" s="4" customFormat="1" x14ac:dyDescent="0.25">
      <c r="B320"/>
      <c r="C320"/>
      <c r="D320"/>
      <c r="E320"/>
      <c r="F320"/>
      <c r="G320"/>
      <c r="H320"/>
      <c r="I320"/>
      <c r="J320"/>
      <c r="L320"/>
    </row>
    <row r="321" spans="2:12" s="4" customFormat="1" x14ac:dyDescent="0.25">
      <c r="B321"/>
      <c r="C321"/>
      <c r="D321"/>
      <c r="E321"/>
      <c r="F321"/>
      <c r="G321"/>
      <c r="H321"/>
      <c r="I321"/>
      <c r="J321"/>
      <c r="L321"/>
    </row>
    <row r="322" spans="2:12" s="4" customFormat="1" x14ac:dyDescent="0.25">
      <c r="B322"/>
      <c r="C322"/>
      <c r="D322"/>
      <c r="E322"/>
      <c r="F322"/>
      <c r="G322"/>
      <c r="H322"/>
      <c r="I322"/>
      <c r="J322"/>
      <c r="L322"/>
    </row>
    <row r="323" spans="2:12" s="4" customFormat="1" x14ac:dyDescent="0.25">
      <c r="B323"/>
      <c r="C323"/>
      <c r="D323"/>
      <c r="E323"/>
      <c r="F323"/>
      <c r="G323"/>
      <c r="H323"/>
      <c r="I323"/>
      <c r="J323"/>
      <c r="L323"/>
    </row>
    <row r="324" spans="2:12" s="4" customFormat="1" x14ac:dyDescent="0.25">
      <c r="B324"/>
      <c r="C324"/>
      <c r="D324"/>
      <c r="E324"/>
      <c r="F324"/>
      <c r="G324"/>
      <c r="H324"/>
      <c r="I324"/>
      <c r="J324"/>
      <c r="L324"/>
    </row>
    <row r="325" spans="2:12" s="4" customFormat="1" x14ac:dyDescent="0.25">
      <c r="B325"/>
      <c r="C325"/>
      <c r="D325"/>
      <c r="E325"/>
      <c r="F325"/>
      <c r="G325"/>
      <c r="H325"/>
      <c r="I325"/>
      <c r="J325"/>
      <c r="L325"/>
    </row>
    <row r="326" spans="2:12" s="4" customFormat="1" x14ac:dyDescent="0.25">
      <c r="B326"/>
      <c r="C326"/>
      <c r="D326"/>
      <c r="E326"/>
      <c r="F326"/>
      <c r="G326"/>
      <c r="H326"/>
      <c r="I326"/>
      <c r="J326"/>
      <c r="L326"/>
    </row>
    <row r="327" spans="2:12" s="4" customFormat="1" x14ac:dyDescent="0.25">
      <c r="B327"/>
      <c r="C327"/>
      <c r="D327"/>
      <c r="E327"/>
      <c r="F327"/>
      <c r="G327"/>
      <c r="H327"/>
      <c r="I327"/>
      <c r="J327"/>
      <c r="L327"/>
    </row>
    <row r="328" spans="2:12" s="4" customFormat="1" x14ac:dyDescent="0.25">
      <c r="B328"/>
      <c r="C328"/>
      <c r="D328"/>
      <c r="E328"/>
      <c r="F328"/>
      <c r="G328"/>
      <c r="H328"/>
      <c r="I328"/>
      <c r="J328"/>
      <c r="L328"/>
    </row>
    <row r="329" spans="2:12" s="4" customFormat="1" x14ac:dyDescent="0.25">
      <c r="B329"/>
      <c r="C329"/>
      <c r="D329"/>
      <c r="E329"/>
      <c r="F329"/>
      <c r="G329"/>
      <c r="H329"/>
      <c r="I329"/>
      <c r="J329"/>
      <c r="L329"/>
    </row>
    <row r="330" spans="2:12" s="4" customFormat="1" x14ac:dyDescent="0.25">
      <c r="B330"/>
      <c r="C330"/>
      <c r="D330"/>
      <c r="E330"/>
      <c r="F330"/>
      <c r="G330"/>
      <c r="H330"/>
      <c r="I330"/>
      <c r="J330"/>
      <c r="L330"/>
    </row>
    <row r="331" spans="2:12" s="4" customFormat="1" x14ac:dyDescent="0.25">
      <c r="B331"/>
      <c r="C331"/>
      <c r="D331"/>
      <c r="E331"/>
      <c r="F331"/>
      <c r="G331"/>
      <c r="H331"/>
      <c r="I331"/>
      <c r="J331"/>
      <c r="L331"/>
    </row>
    <row r="332" spans="2:12" s="4" customFormat="1" x14ac:dyDescent="0.25">
      <c r="B332"/>
      <c r="C332"/>
      <c r="D332"/>
      <c r="E332"/>
      <c r="F332"/>
      <c r="G332"/>
      <c r="H332"/>
      <c r="I332"/>
      <c r="J332"/>
      <c r="L332"/>
    </row>
    <row r="333" spans="2:12" s="4" customFormat="1" x14ac:dyDescent="0.25">
      <c r="B333"/>
      <c r="C333"/>
      <c r="D333"/>
      <c r="E333"/>
      <c r="F333"/>
      <c r="G333"/>
      <c r="H333"/>
      <c r="I333"/>
      <c r="J333"/>
      <c r="L333"/>
    </row>
    <row r="334" spans="2:12" s="4" customFormat="1" x14ac:dyDescent="0.25">
      <c r="B334"/>
      <c r="C334"/>
      <c r="D334"/>
      <c r="E334"/>
      <c r="F334"/>
      <c r="G334"/>
      <c r="H334"/>
      <c r="I334"/>
      <c r="J334"/>
      <c r="L334"/>
    </row>
    <row r="335" spans="2:12" s="4" customFormat="1" x14ac:dyDescent="0.25">
      <c r="B335"/>
      <c r="C335"/>
      <c r="D335"/>
      <c r="E335"/>
      <c r="F335"/>
      <c r="G335"/>
      <c r="H335"/>
      <c r="I335"/>
      <c r="J335"/>
      <c r="L335"/>
    </row>
    <row r="336" spans="2:12" s="4" customFormat="1" x14ac:dyDescent="0.25">
      <c r="B336"/>
      <c r="C336"/>
      <c r="D336"/>
      <c r="E336"/>
      <c r="F336"/>
      <c r="G336"/>
      <c r="H336"/>
      <c r="I336"/>
      <c r="J336"/>
      <c r="L336"/>
    </row>
    <row r="337" spans="2:12" s="4" customFormat="1" x14ac:dyDescent="0.25">
      <c r="B337"/>
      <c r="C337"/>
      <c r="D337"/>
      <c r="E337"/>
      <c r="F337"/>
      <c r="G337"/>
      <c r="H337"/>
      <c r="I337"/>
      <c r="J337"/>
      <c r="L337"/>
    </row>
    <row r="338" spans="2:12" s="4" customFormat="1" x14ac:dyDescent="0.25">
      <c r="B338"/>
      <c r="C338"/>
      <c r="D338"/>
      <c r="E338"/>
      <c r="F338"/>
      <c r="G338"/>
      <c r="H338"/>
      <c r="I338"/>
      <c r="J338"/>
      <c r="L338"/>
    </row>
    <row r="339" spans="2:12" s="4" customFormat="1" x14ac:dyDescent="0.25">
      <c r="B339"/>
      <c r="C339"/>
      <c r="D339"/>
      <c r="E339"/>
      <c r="F339"/>
      <c r="G339"/>
      <c r="H339"/>
      <c r="I339"/>
      <c r="J339"/>
      <c r="L339"/>
    </row>
    <row r="340" spans="2:12" s="4" customFormat="1" x14ac:dyDescent="0.25">
      <c r="B340"/>
      <c r="C340"/>
      <c r="D340"/>
      <c r="E340"/>
      <c r="F340"/>
      <c r="G340"/>
      <c r="H340"/>
      <c r="I340"/>
      <c r="J340"/>
      <c r="L340"/>
    </row>
    <row r="341" spans="2:12" s="4" customFormat="1" x14ac:dyDescent="0.25">
      <c r="B341"/>
      <c r="C341"/>
      <c r="D341"/>
      <c r="E341"/>
      <c r="F341"/>
      <c r="G341"/>
      <c r="H341"/>
      <c r="I341"/>
      <c r="J341"/>
      <c r="L341"/>
    </row>
    <row r="342" spans="2:12" s="4" customFormat="1" x14ac:dyDescent="0.25">
      <c r="B342"/>
      <c r="C342"/>
      <c r="D342"/>
      <c r="E342"/>
      <c r="F342"/>
      <c r="G342"/>
      <c r="H342"/>
      <c r="I342"/>
      <c r="J342"/>
      <c r="L342"/>
    </row>
    <row r="343" spans="2:12" s="4" customFormat="1" x14ac:dyDescent="0.25">
      <c r="B343"/>
      <c r="C343"/>
      <c r="D343"/>
      <c r="E343"/>
      <c r="F343"/>
      <c r="G343"/>
      <c r="H343"/>
      <c r="I343"/>
      <c r="J343"/>
      <c r="L343"/>
    </row>
    <row r="344" spans="2:12" s="4" customFormat="1" x14ac:dyDescent="0.25">
      <c r="B344"/>
      <c r="C344"/>
      <c r="D344"/>
      <c r="E344"/>
      <c r="F344"/>
      <c r="G344"/>
      <c r="H344"/>
      <c r="I344"/>
      <c r="J344"/>
      <c r="L344"/>
    </row>
    <row r="345" spans="2:12" s="4" customFormat="1" x14ac:dyDescent="0.25">
      <c r="B345"/>
      <c r="C345"/>
      <c r="D345"/>
      <c r="E345"/>
      <c r="F345"/>
      <c r="G345"/>
      <c r="H345"/>
      <c r="I345"/>
      <c r="J345"/>
      <c r="L345"/>
    </row>
    <row r="346" spans="2:12" s="4" customFormat="1" x14ac:dyDescent="0.25">
      <c r="B346"/>
      <c r="C346"/>
      <c r="D346"/>
      <c r="E346"/>
      <c r="F346"/>
      <c r="G346"/>
      <c r="H346"/>
      <c r="I346"/>
      <c r="J346"/>
      <c r="L346"/>
    </row>
    <row r="347" spans="2:12" s="4" customFormat="1" x14ac:dyDescent="0.25">
      <c r="B347"/>
      <c r="C347"/>
      <c r="D347"/>
      <c r="E347"/>
      <c r="F347"/>
      <c r="G347"/>
      <c r="H347"/>
      <c r="I347"/>
      <c r="J347"/>
      <c r="L347"/>
    </row>
    <row r="348" spans="2:12" s="4" customFormat="1" x14ac:dyDescent="0.25">
      <c r="B348"/>
      <c r="C348"/>
      <c r="D348"/>
      <c r="E348"/>
      <c r="F348"/>
      <c r="G348"/>
      <c r="H348"/>
      <c r="I348"/>
      <c r="J348"/>
      <c r="L348"/>
    </row>
    <row r="349" spans="2:12" s="4" customFormat="1" x14ac:dyDescent="0.25">
      <c r="B349"/>
      <c r="C349"/>
      <c r="D349"/>
      <c r="E349"/>
      <c r="F349"/>
      <c r="G349"/>
      <c r="H349"/>
      <c r="I349"/>
      <c r="J349"/>
      <c r="L349"/>
    </row>
    <row r="350" spans="2:12" s="4" customFormat="1" x14ac:dyDescent="0.25">
      <c r="B350"/>
      <c r="C350"/>
      <c r="D350"/>
      <c r="E350"/>
      <c r="F350"/>
      <c r="G350"/>
      <c r="H350"/>
      <c r="I350"/>
      <c r="J350"/>
      <c r="L350"/>
    </row>
    <row r="351" spans="2:12" s="4" customFormat="1" x14ac:dyDescent="0.25">
      <c r="B351"/>
      <c r="C351"/>
      <c r="D351"/>
      <c r="E351"/>
      <c r="F351"/>
      <c r="G351"/>
      <c r="H351"/>
      <c r="I351"/>
      <c r="J351"/>
      <c r="L351"/>
    </row>
    <row r="352" spans="2:12" s="4" customFormat="1" x14ac:dyDescent="0.25">
      <c r="B352"/>
      <c r="C352"/>
      <c r="D352"/>
      <c r="E352"/>
      <c r="F352"/>
      <c r="G352"/>
      <c r="H352"/>
      <c r="I352"/>
      <c r="J352"/>
      <c r="L352"/>
    </row>
    <row r="353" spans="2:12" s="4" customFormat="1" x14ac:dyDescent="0.25">
      <c r="B353"/>
      <c r="C353"/>
      <c r="D353"/>
      <c r="E353"/>
      <c r="F353"/>
      <c r="G353"/>
      <c r="H353"/>
      <c r="I353"/>
      <c r="J353"/>
      <c r="L353"/>
    </row>
    <row r="354" spans="2:12" s="4" customFormat="1" x14ac:dyDescent="0.25">
      <c r="B354"/>
      <c r="C354"/>
      <c r="D354"/>
      <c r="E354"/>
      <c r="F354"/>
      <c r="G354"/>
      <c r="H354"/>
      <c r="I354"/>
      <c r="J354"/>
      <c r="L354"/>
    </row>
    <row r="355" spans="2:12" s="4" customFormat="1" x14ac:dyDescent="0.25">
      <c r="B355"/>
      <c r="C355"/>
      <c r="D355"/>
      <c r="E355"/>
      <c r="F355"/>
      <c r="G355"/>
      <c r="H355"/>
      <c r="I355"/>
      <c r="J355"/>
      <c r="L355"/>
    </row>
    <row r="356" spans="2:12" s="4" customFormat="1" x14ac:dyDescent="0.25">
      <c r="B356"/>
      <c r="C356"/>
      <c r="D356"/>
      <c r="E356"/>
      <c r="F356"/>
      <c r="G356"/>
      <c r="H356"/>
      <c r="I356"/>
      <c r="J356"/>
      <c r="L356"/>
    </row>
    <row r="357" spans="2:12" s="4" customFormat="1" x14ac:dyDescent="0.25">
      <c r="B357"/>
      <c r="C357"/>
      <c r="D357"/>
      <c r="E357"/>
      <c r="F357"/>
      <c r="G357"/>
      <c r="H357"/>
      <c r="I357"/>
      <c r="J357"/>
      <c r="L357"/>
    </row>
    <row r="358" spans="2:12" s="4" customFormat="1" x14ac:dyDescent="0.25">
      <c r="B358"/>
      <c r="C358"/>
      <c r="D358"/>
      <c r="E358"/>
      <c r="F358"/>
      <c r="G358"/>
      <c r="H358"/>
      <c r="I358"/>
      <c r="J358"/>
      <c r="L358"/>
    </row>
    <row r="359" spans="2:12" s="4" customFormat="1" x14ac:dyDescent="0.25">
      <c r="B359"/>
      <c r="C359"/>
      <c r="D359"/>
      <c r="E359"/>
      <c r="F359"/>
      <c r="G359"/>
      <c r="H359"/>
      <c r="I359"/>
      <c r="J359"/>
      <c r="L359"/>
    </row>
    <row r="360" spans="2:12" s="4" customFormat="1" x14ac:dyDescent="0.25">
      <c r="B360"/>
      <c r="C360"/>
      <c r="D360"/>
      <c r="E360"/>
      <c r="F360"/>
      <c r="G360"/>
      <c r="H360"/>
      <c r="I360"/>
      <c r="J360"/>
      <c r="L360"/>
    </row>
    <row r="361" spans="2:12" s="4" customFormat="1" x14ac:dyDescent="0.25">
      <c r="B361"/>
      <c r="C361"/>
      <c r="D361"/>
      <c r="E361"/>
      <c r="F361"/>
      <c r="G361"/>
      <c r="H361"/>
      <c r="I361"/>
      <c r="J361"/>
      <c r="L361"/>
    </row>
    <row r="362" spans="2:12" s="4" customFormat="1" x14ac:dyDescent="0.25">
      <c r="B362"/>
      <c r="C362"/>
      <c r="D362"/>
      <c r="E362"/>
      <c r="F362"/>
      <c r="G362"/>
      <c r="H362"/>
      <c r="I362"/>
      <c r="J362"/>
      <c r="L362"/>
    </row>
    <row r="363" spans="2:12" s="4" customFormat="1" x14ac:dyDescent="0.25">
      <c r="B363"/>
      <c r="C363"/>
      <c r="D363"/>
      <c r="E363"/>
      <c r="F363"/>
      <c r="G363"/>
      <c r="H363"/>
      <c r="I363"/>
      <c r="J363"/>
      <c r="L363"/>
    </row>
    <row r="364" spans="2:12" s="4" customFormat="1" x14ac:dyDescent="0.25">
      <c r="B364"/>
      <c r="C364"/>
      <c r="D364"/>
      <c r="E364"/>
      <c r="F364"/>
      <c r="G364"/>
      <c r="H364"/>
      <c r="I364"/>
      <c r="J364"/>
      <c r="L364"/>
    </row>
    <row r="365" spans="2:12" s="4" customFormat="1" x14ac:dyDescent="0.25">
      <c r="B365"/>
      <c r="C365"/>
      <c r="D365"/>
      <c r="E365"/>
      <c r="F365"/>
      <c r="G365"/>
      <c r="H365"/>
      <c r="I365"/>
      <c r="J365"/>
      <c r="L365"/>
    </row>
    <row r="366" spans="2:12" s="4" customFormat="1" x14ac:dyDescent="0.25">
      <c r="B366"/>
      <c r="C366"/>
      <c r="D366"/>
      <c r="E366"/>
      <c r="F366"/>
      <c r="G366"/>
      <c r="H366"/>
      <c r="I366"/>
      <c r="J366"/>
      <c r="L366"/>
    </row>
    <row r="367" spans="2:12" s="4" customFormat="1" x14ac:dyDescent="0.25">
      <c r="B367"/>
      <c r="C367"/>
      <c r="D367"/>
      <c r="E367"/>
      <c r="F367"/>
      <c r="G367"/>
      <c r="H367"/>
      <c r="I367"/>
      <c r="J367"/>
      <c r="L367"/>
    </row>
    <row r="368" spans="2:12" s="4" customFormat="1" x14ac:dyDescent="0.25">
      <c r="B368"/>
      <c r="C368"/>
      <c r="D368"/>
      <c r="E368"/>
      <c r="F368"/>
      <c r="G368"/>
      <c r="H368"/>
      <c r="I368"/>
      <c r="J368"/>
      <c r="L368"/>
    </row>
    <row r="369" spans="2:12" s="4" customFormat="1" x14ac:dyDescent="0.25">
      <c r="B369"/>
      <c r="C369"/>
      <c r="D369"/>
      <c r="E369"/>
      <c r="F369"/>
      <c r="G369"/>
      <c r="H369"/>
      <c r="I369"/>
      <c r="J369"/>
      <c r="L369"/>
    </row>
    <row r="370" spans="2:12" s="4" customFormat="1" x14ac:dyDescent="0.25">
      <c r="B370"/>
      <c r="C370"/>
      <c r="D370"/>
      <c r="E370"/>
      <c r="F370"/>
      <c r="G370"/>
      <c r="H370"/>
      <c r="I370"/>
      <c r="J370"/>
      <c r="L370"/>
    </row>
    <row r="371" spans="2:12" s="4" customFormat="1" x14ac:dyDescent="0.25">
      <c r="B371"/>
      <c r="C371"/>
      <c r="D371"/>
      <c r="E371"/>
      <c r="F371"/>
      <c r="G371"/>
      <c r="H371"/>
      <c r="I371"/>
      <c r="J371"/>
      <c r="L371"/>
    </row>
    <row r="372" spans="2:12" s="4" customFormat="1" x14ac:dyDescent="0.25">
      <c r="B372"/>
      <c r="C372"/>
      <c r="D372"/>
      <c r="E372"/>
      <c r="F372"/>
      <c r="G372"/>
      <c r="H372"/>
      <c r="I372"/>
      <c r="J372"/>
      <c r="L372"/>
    </row>
    <row r="373" spans="2:12" s="4" customFormat="1" x14ac:dyDescent="0.25">
      <c r="B373"/>
      <c r="C373"/>
      <c r="D373"/>
      <c r="E373"/>
      <c r="F373"/>
      <c r="G373"/>
      <c r="H373"/>
      <c r="I373"/>
      <c r="J373"/>
      <c r="L373"/>
    </row>
    <row r="374" spans="2:12" s="4" customFormat="1" x14ac:dyDescent="0.25">
      <c r="B374"/>
      <c r="C374"/>
      <c r="D374"/>
      <c r="E374"/>
      <c r="F374"/>
      <c r="G374"/>
      <c r="H374"/>
      <c r="I374"/>
      <c r="J374"/>
      <c r="L374"/>
    </row>
    <row r="375" spans="2:12" s="4" customFormat="1" x14ac:dyDescent="0.25">
      <c r="B375"/>
      <c r="C375"/>
      <c r="D375"/>
      <c r="E375"/>
      <c r="F375"/>
      <c r="G375"/>
      <c r="H375"/>
      <c r="I375"/>
      <c r="J375"/>
      <c r="L375"/>
    </row>
    <row r="376" spans="2:12" s="4" customFormat="1" x14ac:dyDescent="0.25">
      <c r="B376"/>
      <c r="C376"/>
      <c r="D376"/>
      <c r="E376"/>
      <c r="F376"/>
      <c r="G376"/>
      <c r="H376"/>
      <c r="I376"/>
      <c r="J376"/>
      <c r="L376"/>
    </row>
    <row r="377" spans="2:12" s="4" customFormat="1" x14ac:dyDescent="0.25">
      <c r="B377"/>
      <c r="C377"/>
      <c r="D377"/>
      <c r="E377"/>
      <c r="F377"/>
      <c r="G377"/>
      <c r="H377"/>
      <c r="I377"/>
      <c r="J377"/>
      <c r="L377"/>
    </row>
    <row r="378" spans="2:12" s="4" customFormat="1" x14ac:dyDescent="0.25">
      <c r="B378"/>
      <c r="C378"/>
      <c r="D378"/>
      <c r="E378"/>
      <c r="F378"/>
      <c r="G378"/>
      <c r="H378"/>
      <c r="I378"/>
      <c r="J378"/>
      <c r="L378"/>
    </row>
    <row r="379" spans="2:12" s="4" customFormat="1" x14ac:dyDescent="0.25">
      <c r="B379"/>
      <c r="C379"/>
      <c r="D379"/>
      <c r="E379"/>
      <c r="F379"/>
      <c r="G379"/>
      <c r="H379"/>
      <c r="I379"/>
      <c r="J379"/>
      <c r="L379"/>
    </row>
    <row r="380" spans="2:12" s="4" customFormat="1" x14ac:dyDescent="0.25">
      <c r="B380"/>
      <c r="C380"/>
      <c r="D380"/>
      <c r="E380"/>
      <c r="F380"/>
      <c r="G380"/>
      <c r="H380"/>
      <c r="I380"/>
      <c r="J380"/>
      <c r="L380"/>
    </row>
    <row r="381" spans="2:12" s="4" customFormat="1" x14ac:dyDescent="0.25">
      <c r="B381"/>
      <c r="C381"/>
      <c r="D381"/>
      <c r="E381"/>
      <c r="F381"/>
      <c r="G381"/>
      <c r="H381"/>
      <c r="I381"/>
      <c r="J381"/>
      <c r="L381"/>
    </row>
    <row r="382" spans="2:12" s="4" customFormat="1" x14ac:dyDescent="0.25">
      <c r="B382"/>
      <c r="C382"/>
      <c r="D382"/>
      <c r="E382"/>
      <c r="F382"/>
      <c r="G382"/>
      <c r="H382"/>
      <c r="I382"/>
      <c r="J382"/>
      <c r="L382"/>
    </row>
    <row r="383" spans="2:12" s="4" customFormat="1" x14ac:dyDescent="0.25">
      <c r="B383"/>
      <c r="C383"/>
      <c r="D383"/>
      <c r="E383"/>
      <c r="F383"/>
      <c r="G383"/>
      <c r="H383"/>
      <c r="I383"/>
      <c r="J383"/>
      <c r="L383"/>
    </row>
    <row r="384" spans="2:12" s="4" customFormat="1" x14ac:dyDescent="0.25">
      <c r="B384"/>
      <c r="C384"/>
      <c r="D384"/>
      <c r="E384"/>
      <c r="F384"/>
      <c r="G384"/>
      <c r="H384"/>
      <c r="I384"/>
      <c r="J384"/>
      <c r="L384"/>
    </row>
    <row r="385" spans="2:12" s="4" customFormat="1" x14ac:dyDescent="0.25">
      <c r="B385"/>
      <c r="C385"/>
      <c r="D385"/>
      <c r="E385"/>
      <c r="F385"/>
      <c r="G385"/>
      <c r="H385"/>
      <c r="I385"/>
      <c r="J385"/>
      <c r="L385"/>
    </row>
    <row r="386" spans="2:12" s="4" customFormat="1" x14ac:dyDescent="0.25">
      <c r="B386"/>
      <c r="C386"/>
      <c r="D386"/>
      <c r="E386"/>
      <c r="F386"/>
      <c r="G386"/>
      <c r="H386"/>
      <c r="I386"/>
      <c r="J386"/>
      <c r="L386"/>
    </row>
    <row r="387" spans="2:12" s="4" customFormat="1" x14ac:dyDescent="0.25">
      <c r="B387"/>
      <c r="C387"/>
      <c r="D387"/>
      <c r="E387"/>
      <c r="F387"/>
      <c r="G387"/>
      <c r="H387"/>
      <c r="I387"/>
      <c r="J387"/>
      <c r="L387"/>
    </row>
    <row r="388" spans="2:12" s="4" customFormat="1" x14ac:dyDescent="0.25">
      <c r="B388"/>
      <c r="C388"/>
      <c r="D388"/>
      <c r="E388"/>
      <c r="F388"/>
      <c r="G388"/>
      <c r="H388"/>
      <c r="I388"/>
      <c r="J388"/>
      <c r="L388"/>
    </row>
    <row r="389" spans="2:12" s="4" customFormat="1" x14ac:dyDescent="0.25">
      <c r="B389"/>
      <c r="C389"/>
      <c r="D389"/>
      <c r="E389"/>
      <c r="F389"/>
      <c r="G389"/>
      <c r="H389"/>
      <c r="I389"/>
      <c r="J389"/>
      <c r="L389"/>
    </row>
    <row r="390" spans="2:12" s="4" customFormat="1" x14ac:dyDescent="0.25">
      <c r="B390"/>
      <c r="C390"/>
      <c r="D390"/>
      <c r="E390"/>
      <c r="F390"/>
      <c r="G390"/>
      <c r="H390"/>
      <c r="I390"/>
      <c r="J390"/>
      <c r="L390"/>
    </row>
    <row r="391" spans="2:12" s="4" customFormat="1" x14ac:dyDescent="0.25">
      <c r="B391"/>
      <c r="C391"/>
      <c r="D391"/>
      <c r="E391"/>
      <c r="F391"/>
      <c r="G391"/>
      <c r="H391"/>
      <c r="I391"/>
      <c r="J391"/>
      <c r="L391"/>
    </row>
    <row r="392" spans="2:12" s="4" customFormat="1" x14ac:dyDescent="0.25">
      <c r="B392"/>
      <c r="C392"/>
      <c r="D392"/>
      <c r="E392"/>
      <c r="F392"/>
      <c r="G392"/>
      <c r="H392"/>
      <c r="I392"/>
      <c r="J392"/>
      <c r="L392"/>
    </row>
    <row r="393" spans="2:12" s="4" customFormat="1" x14ac:dyDescent="0.25">
      <c r="B393"/>
      <c r="C393"/>
      <c r="D393"/>
      <c r="E393"/>
      <c r="F393"/>
      <c r="G393"/>
      <c r="H393"/>
      <c r="I393"/>
      <c r="J393"/>
      <c r="L393"/>
    </row>
    <row r="394" spans="2:12" s="4" customFormat="1" x14ac:dyDescent="0.25">
      <c r="B394"/>
      <c r="C394"/>
      <c r="D394"/>
      <c r="E394"/>
      <c r="F394"/>
      <c r="G394"/>
      <c r="H394"/>
      <c r="I394"/>
      <c r="J394"/>
      <c r="L394"/>
    </row>
    <row r="395" spans="2:12" s="4" customFormat="1" x14ac:dyDescent="0.25">
      <c r="B395"/>
      <c r="C395"/>
      <c r="D395"/>
      <c r="E395"/>
      <c r="F395"/>
      <c r="G395"/>
      <c r="H395"/>
      <c r="I395"/>
      <c r="J395"/>
      <c r="L395"/>
    </row>
    <row r="396" spans="2:12" s="4" customFormat="1" x14ac:dyDescent="0.25">
      <c r="B396"/>
      <c r="C396"/>
      <c r="D396"/>
      <c r="E396"/>
      <c r="F396"/>
      <c r="G396"/>
      <c r="H396"/>
      <c r="I396"/>
      <c r="J396"/>
      <c r="L396"/>
    </row>
    <row r="397" spans="2:12" s="4" customFormat="1" x14ac:dyDescent="0.25">
      <c r="B397"/>
      <c r="C397"/>
      <c r="D397"/>
      <c r="E397"/>
      <c r="F397"/>
      <c r="G397"/>
      <c r="H397"/>
      <c r="I397"/>
      <c r="J397"/>
      <c r="L397"/>
    </row>
    <row r="398" spans="2:12" s="4" customFormat="1" x14ac:dyDescent="0.25">
      <c r="B398"/>
      <c r="C398"/>
      <c r="D398"/>
      <c r="E398"/>
      <c r="F398"/>
      <c r="G398"/>
      <c r="H398"/>
      <c r="I398"/>
      <c r="J398"/>
      <c r="L398"/>
    </row>
    <row r="399" spans="2:12" s="4" customFormat="1" x14ac:dyDescent="0.25">
      <c r="B399"/>
      <c r="C399"/>
      <c r="D399"/>
      <c r="E399"/>
      <c r="F399"/>
      <c r="G399"/>
      <c r="H399"/>
      <c r="I399"/>
      <c r="J399"/>
      <c r="L399"/>
    </row>
    <row r="400" spans="2:12" s="4" customFormat="1" x14ac:dyDescent="0.25">
      <c r="B400"/>
      <c r="C400"/>
      <c r="D400"/>
      <c r="E400"/>
      <c r="F400"/>
      <c r="G400"/>
      <c r="H400"/>
      <c r="I400"/>
      <c r="J400"/>
      <c r="L400"/>
    </row>
    <row r="401" spans="2:12" s="4" customFormat="1" x14ac:dyDescent="0.25">
      <c r="B401"/>
      <c r="C401"/>
      <c r="D401"/>
      <c r="E401"/>
      <c r="F401"/>
      <c r="G401"/>
      <c r="H401"/>
      <c r="I401"/>
      <c r="J401"/>
      <c r="L401"/>
    </row>
    <row r="402" spans="2:12" s="4" customFormat="1" x14ac:dyDescent="0.25">
      <c r="B402"/>
      <c r="C402"/>
      <c r="D402"/>
      <c r="E402"/>
      <c r="F402"/>
      <c r="G402"/>
      <c r="H402"/>
      <c r="I402"/>
      <c r="J402"/>
      <c r="L402"/>
    </row>
    <row r="403" spans="2:12" s="4" customFormat="1" x14ac:dyDescent="0.25">
      <c r="B403"/>
      <c r="C403"/>
      <c r="D403"/>
      <c r="E403"/>
      <c r="F403"/>
      <c r="G403"/>
      <c r="H403"/>
      <c r="I403"/>
      <c r="J403"/>
      <c r="L403"/>
    </row>
    <row r="404" spans="2:12" s="4" customFormat="1" x14ac:dyDescent="0.25">
      <c r="B404"/>
      <c r="C404"/>
      <c r="D404"/>
      <c r="E404"/>
      <c r="F404"/>
      <c r="G404"/>
      <c r="H404"/>
      <c r="I404"/>
      <c r="J404"/>
      <c r="L404"/>
    </row>
    <row r="405" spans="2:12" s="4" customFormat="1" x14ac:dyDescent="0.25">
      <c r="B405"/>
      <c r="C405"/>
      <c r="D405"/>
      <c r="E405"/>
      <c r="F405"/>
      <c r="G405"/>
      <c r="H405"/>
      <c r="I405"/>
      <c r="J405"/>
      <c r="L405"/>
    </row>
    <row r="406" spans="2:12" s="4" customFormat="1" x14ac:dyDescent="0.25">
      <c r="B406"/>
      <c r="C406"/>
      <c r="D406"/>
      <c r="E406"/>
      <c r="F406"/>
      <c r="G406"/>
      <c r="H406"/>
      <c r="I406"/>
      <c r="J406"/>
      <c r="L406"/>
    </row>
    <row r="407" spans="2:12" s="4" customFormat="1" x14ac:dyDescent="0.25">
      <c r="B407"/>
      <c r="C407"/>
      <c r="D407"/>
      <c r="E407"/>
      <c r="F407"/>
      <c r="G407"/>
      <c r="H407"/>
      <c r="I407"/>
      <c r="J407"/>
      <c r="L407"/>
    </row>
    <row r="408" spans="2:12" s="4" customFormat="1" x14ac:dyDescent="0.25">
      <c r="B408"/>
      <c r="C408"/>
      <c r="D408"/>
      <c r="E408"/>
      <c r="F408"/>
      <c r="G408"/>
      <c r="H408"/>
      <c r="I408"/>
      <c r="J408"/>
      <c r="L408"/>
    </row>
    <row r="409" spans="2:12" s="4" customFormat="1" x14ac:dyDescent="0.25">
      <c r="B409"/>
      <c r="C409"/>
      <c r="D409"/>
      <c r="E409"/>
      <c r="F409"/>
      <c r="G409"/>
      <c r="H409"/>
      <c r="I409"/>
      <c r="J409"/>
      <c r="L409"/>
    </row>
    <row r="410" spans="2:12" s="4" customFormat="1" x14ac:dyDescent="0.25">
      <c r="B410"/>
      <c r="C410"/>
      <c r="D410"/>
      <c r="E410"/>
      <c r="F410"/>
      <c r="G410"/>
      <c r="H410"/>
      <c r="I410"/>
      <c r="J410"/>
      <c r="L410"/>
    </row>
    <row r="411" spans="2:12" s="4" customFormat="1" x14ac:dyDescent="0.25">
      <c r="B411"/>
      <c r="C411"/>
      <c r="D411"/>
      <c r="E411"/>
      <c r="F411"/>
      <c r="G411"/>
      <c r="H411"/>
      <c r="I411"/>
      <c r="J411"/>
      <c r="L411"/>
    </row>
    <row r="412" spans="2:12" s="4" customFormat="1" x14ac:dyDescent="0.25">
      <c r="B412"/>
      <c r="C412"/>
      <c r="D412"/>
      <c r="E412"/>
      <c r="F412"/>
      <c r="G412"/>
      <c r="H412"/>
      <c r="I412"/>
      <c r="J412"/>
      <c r="L412"/>
    </row>
    <row r="413" spans="2:12" s="4" customFormat="1" x14ac:dyDescent="0.25">
      <c r="B413"/>
      <c r="C413"/>
      <c r="D413"/>
      <c r="E413"/>
      <c r="F413"/>
      <c r="G413"/>
      <c r="H413"/>
      <c r="I413"/>
      <c r="J413"/>
      <c r="L413"/>
    </row>
    <row r="414" spans="2:12" s="4" customFormat="1" x14ac:dyDescent="0.25">
      <c r="B414"/>
      <c r="C414"/>
      <c r="D414"/>
      <c r="E414"/>
      <c r="F414"/>
      <c r="G414"/>
      <c r="H414"/>
      <c r="I414"/>
      <c r="J414"/>
      <c r="L414"/>
    </row>
    <row r="415" spans="2:12" s="4" customFormat="1" x14ac:dyDescent="0.25">
      <c r="B415"/>
      <c r="C415"/>
      <c r="D415"/>
      <c r="E415"/>
      <c r="F415"/>
      <c r="G415"/>
      <c r="H415"/>
      <c r="I415"/>
      <c r="J415"/>
      <c r="L415"/>
    </row>
    <row r="416" spans="2:12" s="4" customFormat="1" x14ac:dyDescent="0.25">
      <c r="B416"/>
      <c r="C416"/>
      <c r="D416"/>
      <c r="E416"/>
      <c r="F416"/>
      <c r="G416"/>
      <c r="H416"/>
      <c r="I416"/>
      <c r="J416"/>
      <c r="L416"/>
    </row>
    <row r="417" spans="2:12" s="4" customFormat="1" x14ac:dyDescent="0.25">
      <c r="B417"/>
      <c r="C417"/>
      <c r="D417"/>
      <c r="E417"/>
      <c r="F417"/>
      <c r="G417"/>
      <c r="H417"/>
      <c r="I417"/>
      <c r="J417"/>
      <c r="L417"/>
    </row>
    <row r="418" spans="2:12" s="4" customFormat="1" x14ac:dyDescent="0.25">
      <c r="B418"/>
      <c r="C418"/>
      <c r="D418"/>
      <c r="E418"/>
      <c r="F418"/>
      <c r="G418"/>
      <c r="H418"/>
      <c r="I418"/>
      <c r="J418"/>
      <c r="L418"/>
    </row>
    <row r="419" spans="2:12" s="4" customFormat="1" x14ac:dyDescent="0.25">
      <c r="B419"/>
      <c r="C419"/>
      <c r="D419"/>
      <c r="E419"/>
      <c r="F419"/>
      <c r="G419"/>
      <c r="H419"/>
      <c r="I419"/>
      <c r="J419"/>
      <c r="L419"/>
    </row>
    <row r="420" spans="2:12" s="4" customFormat="1" x14ac:dyDescent="0.25">
      <c r="B420"/>
      <c r="C420"/>
      <c r="D420"/>
      <c r="E420"/>
      <c r="F420"/>
      <c r="G420"/>
      <c r="H420"/>
      <c r="I420"/>
      <c r="J420"/>
      <c r="L420"/>
    </row>
    <row r="421" spans="2:12" s="4" customFormat="1" x14ac:dyDescent="0.25">
      <c r="B421"/>
      <c r="C421"/>
      <c r="D421"/>
      <c r="E421"/>
      <c r="F421"/>
      <c r="G421"/>
      <c r="H421"/>
      <c r="I421"/>
      <c r="J421"/>
      <c r="L421"/>
    </row>
    <row r="422" spans="2:12" s="4" customFormat="1" x14ac:dyDescent="0.25">
      <c r="B422"/>
      <c r="C422"/>
      <c r="D422"/>
      <c r="E422"/>
      <c r="F422"/>
      <c r="G422"/>
      <c r="H422"/>
      <c r="I422"/>
      <c r="J422"/>
      <c r="L422"/>
    </row>
    <row r="423" spans="2:12" s="4" customFormat="1" x14ac:dyDescent="0.25">
      <c r="B423"/>
      <c r="C423"/>
      <c r="D423"/>
      <c r="E423"/>
      <c r="F423"/>
      <c r="G423"/>
      <c r="H423"/>
      <c r="I423"/>
      <c r="J423"/>
      <c r="L423"/>
    </row>
    <row r="424" spans="2:12" s="4" customFormat="1" x14ac:dyDescent="0.25">
      <c r="B424"/>
      <c r="C424"/>
      <c r="D424"/>
      <c r="E424"/>
      <c r="F424"/>
      <c r="G424"/>
      <c r="H424"/>
      <c r="I424"/>
      <c r="J424"/>
      <c r="L424"/>
    </row>
    <row r="425" spans="2:12" s="4" customFormat="1" x14ac:dyDescent="0.25">
      <c r="B425"/>
      <c r="C425"/>
      <c r="D425"/>
      <c r="E425"/>
      <c r="F425"/>
      <c r="G425"/>
      <c r="H425"/>
      <c r="I425"/>
      <c r="J425"/>
      <c r="L425"/>
    </row>
    <row r="426" spans="2:12" s="4" customFormat="1" x14ac:dyDescent="0.25">
      <c r="B426"/>
      <c r="C426"/>
      <c r="D426"/>
      <c r="E426"/>
      <c r="F426"/>
      <c r="G426"/>
      <c r="H426"/>
      <c r="I426"/>
      <c r="J426"/>
      <c r="L426"/>
    </row>
    <row r="427" spans="2:12" s="4" customFormat="1" x14ac:dyDescent="0.25">
      <c r="B427"/>
      <c r="C427"/>
      <c r="D427"/>
      <c r="E427"/>
      <c r="F427"/>
      <c r="G427"/>
      <c r="H427"/>
      <c r="I427"/>
      <c r="J427"/>
      <c r="L427"/>
    </row>
    <row r="428" spans="2:12" s="4" customFormat="1" x14ac:dyDescent="0.25">
      <c r="B428"/>
      <c r="C428"/>
      <c r="D428"/>
      <c r="E428"/>
      <c r="F428"/>
      <c r="G428"/>
      <c r="H428"/>
      <c r="I428"/>
      <c r="J428"/>
      <c r="L428"/>
    </row>
    <row r="429" spans="2:12" s="4" customFormat="1" x14ac:dyDescent="0.25">
      <c r="B429"/>
      <c r="C429"/>
      <c r="D429"/>
      <c r="E429"/>
      <c r="F429"/>
      <c r="G429"/>
      <c r="H429"/>
      <c r="I429"/>
      <c r="J429"/>
      <c r="L429"/>
    </row>
    <row r="430" spans="2:12" s="4" customFormat="1" x14ac:dyDescent="0.25">
      <c r="B430"/>
      <c r="C430"/>
      <c r="D430"/>
      <c r="E430"/>
      <c r="F430"/>
      <c r="G430"/>
      <c r="H430"/>
      <c r="I430"/>
      <c r="J430"/>
      <c r="L430"/>
    </row>
    <row r="431" spans="2:12" s="4" customFormat="1" x14ac:dyDescent="0.25">
      <c r="B431"/>
      <c r="C431"/>
      <c r="D431"/>
      <c r="E431"/>
      <c r="F431"/>
      <c r="G431"/>
      <c r="H431"/>
      <c r="I431"/>
      <c r="J431"/>
      <c r="L431"/>
    </row>
    <row r="432" spans="2:12" s="4" customFormat="1" x14ac:dyDescent="0.25">
      <c r="B432"/>
      <c r="C432"/>
      <c r="D432"/>
      <c r="E432"/>
      <c r="F432"/>
      <c r="G432"/>
      <c r="H432"/>
      <c r="I432"/>
      <c r="J432"/>
      <c r="L432"/>
    </row>
    <row r="433" spans="2:12" s="4" customFormat="1" x14ac:dyDescent="0.25">
      <c r="B433"/>
      <c r="C433"/>
      <c r="D433"/>
      <c r="E433"/>
      <c r="F433"/>
      <c r="G433"/>
      <c r="H433"/>
      <c r="I433"/>
      <c r="J433"/>
      <c r="L433"/>
    </row>
    <row r="434" spans="2:12" s="4" customFormat="1" x14ac:dyDescent="0.25">
      <c r="B434"/>
      <c r="C434"/>
      <c r="D434"/>
      <c r="E434"/>
      <c r="F434"/>
      <c r="G434"/>
      <c r="H434"/>
      <c r="I434"/>
      <c r="J434"/>
      <c r="L434"/>
    </row>
    <row r="435" spans="2:12" s="4" customFormat="1" x14ac:dyDescent="0.25">
      <c r="B435"/>
      <c r="C435"/>
      <c r="D435"/>
      <c r="E435"/>
      <c r="F435"/>
      <c r="G435"/>
      <c r="H435"/>
      <c r="I435"/>
      <c r="J435"/>
      <c r="L435"/>
    </row>
    <row r="436" spans="2:12" s="4" customFormat="1" x14ac:dyDescent="0.25">
      <c r="B436"/>
      <c r="C436"/>
      <c r="D436"/>
      <c r="E436"/>
      <c r="F436"/>
      <c r="G436"/>
      <c r="H436"/>
      <c r="I436"/>
      <c r="J436"/>
      <c r="L436"/>
    </row>
    <row r="437" spans="2:12" s="4" customFormat="1" x14ac:dyDescent="0.25">
      <c r="B437"/>
      <c r="C437"/>
      <c r="D437"/>
      <c r="E437"/>
      <c r="F437"/>
      <c r="G437"/>
      <c r="H437"/>
      <c r="I437"/>
      <c r="J437"/>
      <c r="L437"/>
    </row>
    <row r="438" spans="2:12" s="4" customFormat="1" x14ac:dyDescent="0.25">
      <c r="B438"/>
      <c r="C438"/>
      <c r="D438"/>
      <c r="E438"/>
      <c r="F438"/>
      <c r="G438"/>
      <c r="H438"/>
      <c r="I438"/>
      <c r="J438"/>
      <c r="L438"/>
    </row>
    <row r="439" spans="2:12" s="4" customFormat="1" x14ac:dyDescent="0.25">
      <c r="B439"/>
      <c r="C439"/>
      <c r="D439"/>
      <c r="E439"/>
      <c r="F439"/>
      <c r="G439"/>
      <c r="H439"/>
      <c r="I439"/>
      <c r="J439"/>
      <c r="L439"/>
    </row>
    <row r="440" spans="2:12" s="4" customFormat="1" x14ac:dyDescent="0.25">
      <c r="B440"/>
      <c r="C440"/>
      <c r="D440"/>
      <c r="E440"/>
      <c r="F440"/>
      <c r="G440"/>
      <c r="H440"/>
      <c r="I440"/>
      <c r="J440"/>
      <c r="L440"/>
    </row>
    <row r="441" spans="2:12" s="4" customFormat="1" x14ac:dyDescent="0.25">
      <c r="B441"/>
      <c r="C441"/>
      <c r="D441"/>
      <c r="E441"/>
      <c r="F441"/>
      <c r="G441"/>
      <c r="H441"/>
      <c r="I441"/>
      <c r="J441"/>
      <c r="L441"/>
    </row>
    <row r="442" spans="2:12" s="4" customFormat="1" x14ac:dyDescent="0.25">
      <c r="B442"/>
      <c r="C442"/>
      <c r="D442"/>
      <c r="E442"/>
      <c r="F442"/>
      <c r="G442"/>
      <c r="H442"/>
      <c r="I442"/>
      <c r="J442"/>
      <c r="L442"/>
    </row>
    <row r="443" spans="2:12" s="4" customFormat="1" x14ac:dyDescent="0.25">
      <c r="B443"/>
      <c r="C443"/>
      <c r="D443"/>
      <c r="E443"/>
      <c r="F443"/>
      <c r="G443"/>
      <c r="H443"/>
      <c r="I443"/>
      <c r="J443"/>
      <c r="L443"/>
    </row>
    <row r="444" spans="2:12" s="4" customFormat="1" x14ac:dyDescent="0.25">
      <c r="B444"/>
      <c r="C444"/>
      <c r="D444"/>
      <c r="E444"/>
      <c r="F444"/>
      <c r="G444"/>
      <c r="H444"/>
      <c r="I444"/>
      <c r="J444"/>
      <c r="L444"/>
    </row>
    <row r="445" spans="2:12" s="4" customFormat="1" x14ac:dyDescent="0.25">
      <c r="B445"/>
      <c r="C445"/>
      <c r="D445"/>
      <c r="E445"/>
      <c r="F445"/>
      <c r="G445"/>
      <c r="H445"/>
      <c r="I445"/>
      <c r="J445"/>
      <c r="L445"/>
    </row>
    <row r="446" spans="2:12" s="4" customFormat="1" x14ac:dyDescent="0.25">
      <c r="B446"/>
      <c r="C446"/>
      <c r="D446"/>
      <c r="E446"/>
      <c r="F446"/>
      <c r="G446"/>
      <c r="H446"/>
      <c r="I446"/>
      <c r="J446"/>
      <c r="L446"/>
    </row>
    <row r="447" spans="2:12" s="4" customFormat="1" x14ac:dyDescent="0.25">
      <c r="B447"/>
      <c r="C447"/>
      <c r="D447"/>
      <c r="E447"/>
      <c r="F447"/>
      <c r="G447"/>
      <c r="H447"/>
      <c r="I447"/>
      <c r="J447"/>
      <c r="L447"/>
    </row>
    <row r="448" spans="2:12" s="4" customFormat="1" x14ac:dyDescent="0.25">
      <c r="B448"/>
      <c r="C448"/>
      <c r="D448"/>
      <c r="E448"/>
      <c r="F448"/>
      <c r="G448"/>
      <c r="H448"/>
      <c r="I448"/>
      <c r="J448"/>
      <c r="L448"/>
    </row>
    <row r="449" spans="2:12" s="4" customFormat="1" x14ac:dyDescent="0.25">
      <c r="B449"/>
      <c r="C449"/>
      <c r="D449"/>
      <c r="E449"/>
      <c r="F449"/>
      <c r="G449"/>
      <c r="H449"/>
      <c r="I449"/>
      <c r="J449"/>
      <c r="L449"/>
    </row>
    <row r="450" spans="2:12" s="4" customFormat="1" x14ac:dyDescent="0.25">
      <c r="B450"/>
      <c r="C450"/>
      <c r="D450"/>
      <c r="E450"/>
      <c r="F450"/>
      <c r="G450"/>
      <c r="H450"/>
      <c r="I450"/>
      <c r="J450"/>
      <c r="L450"/>
    </row>
    <row r="451" spans="2:12" s="4" customFormat="1" x14ac:dyDescent="0.25">
      <c r="B451"/>
      <c r="C451"/>
      <c r="D451"/>
      <c r="E451"/>
      <c r="F451"/>
      <c r="G451"/>
      <c r="H451"/>
      <c r="I451"/>
      <c r="J451"/>
      <c r="L451"/>
    </row>
    <row r="452" spans="2:12" s="4" customFormat="1" x14ac:dyDescent="0.25">
      <c r="B452"/>
      <c r="C452"/>
      <c r="D452"/>
      <c r="E452"/>
      <c r="F452"/>
      <c r="G452"/>
      <c r="H452"/>
      <c r="I452"/>
      <c r="J452"/>
      <c r="L452"/>
    </row>
    <row r="453" spans="2:12" s="4" customFormat="1" x14ac:dyDescent="0.25">
      <c r="B453"/>
      <c r="C453"/>
      <c r="D453"/>
      <c r="E453"/>
      <c r="F453"/>
      <c r="G453"/>
      <c r="H453"/>
      <c r="I453"/>
      <c r="J453"/>
      <c r="L453"/>
    </row>
    <row r="454" spans="2:12" s="4" customFormat="1" x14ac:dyDescent="0.25">
      <c r="B454"/>
      <c r="C454"/>
      <c r="D454"/>
      <c r="E454"/>
      <c r="F454"/>
      <c r="G454"/>
      <c r="H454"/>
      <c r="I454"/>
      <c r="J454"/>
      <c r="L454"/>
    </row>
    <row r="455" spans="2:12" s="4" customFormat="1" x14ac:dyDescent="0.25">
      <c r="B455"/>
      <c r="C455"/>
      <c r="D455"/>
      <c r="E455"/>
      <c r="F455"/>
      <c r="G455"/>
      <c r="H455"/>
      <c r="I455"/>
      <c r="J455"/>
      <c r="L455"/>
    </row>
    <row r="456" spans="2:12" s="4" customFormat="1" x14ac:dyDescent="0.25">
      <c r="B456"/>
      <c r="C456"/>
      <c r="D456"/>
      <c r="E456"/>
      <c r="F456"/>
      <c r="G456"/>
      <c r="H456"/>
      <c r="I456"/>
      <c r="J456"/>
      <c r="L456"/>
    </row>
    <row r="457" spans="2:12" s="4" customFormat="1" x14ac:dyDescent="0.25">
      <c r="B457"/>
      <c r="C457"/>
      <c r="D457"/>
      <c r="E457"/>
      <c r="F457"/>
      <c r="G457"/>
      <c r="H457"/>
      <c r="I457"/>
      <c r="J457"/>
      <c r="L457"/>
    </row>
    <row r="458" spans="2:12" s="4" customFormat="1" x14ac:dyDescent="0.25">
      <c r="B458"/>
      <c r="C458"/>
      <c r="D458"/>
      <c r="E458"/>
      <c r="F458"/>
      <c r="G458"/>
      <c r="H458"/>
      <c r="I458"/>
      <c r="J458"/>
      <c r="L458"/>
    </row>
    <row r="459" spans="2:12" s="4" customFormat="1" x14ac:dyDescent="0.25">
      <c r="B459"/>
      <c r="C459"/>
      <c r="D459"/>
      <c r="E459"/>
      <c r="F459"/>
      <c r="G459"/>
      <c r="H459"/>
      <c r="I459"/>
      <c r="J459"/>
      <c r="L459"/>
    </row>
    <row r="460" spans="2:12" s="4" customFormat="1" x14ac:dyDescent="0.25">
      <c r="B460"/>
      <c r="C460"/>
      <c r="D460"/>
      <c r="E460"/>
      <c r="F460"/>
      <c r="G460"/>
      <c r="H460"/>
      <c r="I460"/>
      <c r="J460"/>
      <c r="L460"/>
    </row>
    <row r="461" spans="2:12" s="4" customFormat="1" x14ac:dyDescent="0.25">
      <c r="B461"/>
      <c r="C461"/>
      <c r="D461"/>
      <c r="E461"/>
      <c r="F461"/>
      <c r="G461"/>
      <c r="H461"/>
      <c r="I461"/>
      <c r="J461"/>
      <c r="L461"/>
    </row>
    <row r="462" spans="2:12" s="4" customFormat="1" x14ac:dyDescent="0.25">
      <c r="B462"/>
      <c r="C462"/>
      <c r="D462"/>
      <c r="E462"/>
      <c r="F462"/>
      <c r="G462"/>
      <c r="H462"/>
      <c r="I462"/>
      <c r="J462"/>
      <c r="L462"/>
    </row>
    <row r="463" spans="2:12" s="4" customFormat="1" x14ac:dyDescent="0.25">
      <c r="B463"/>
      <c r="C463"/>
      <c r="D463"/>
      <c r="E463"/>
      <c r="F463"/>
      <c r="G463"/>
      <c r="H463"/>
      <c r="I463"/>
      <c r="J463"/>
      <c r="L463"/>
    </row>
    <row r="464" spans="2:12" s="4" customFormat="1" x14ac:dyDescent="0.25">
      <c r="B464"/>
      <c r="C464"/>
      <c r="D464"/>
      <c r="E464"/>
      <c r="F464"/>
      <c r="G464"/>
      <c r="H464"/>
      <c r="I464"/>
      <c r="J464"/>
      <c r="L464"/>
    </row>
    <row r="465" spans="2:12" s="4" customFormat="1" x14ac:dyDescent="0.25">
      <c r="B465"/>
      <c r="C465"/>
      <c r="D465"/>
      <c r="E465"/>
      <c r="F465"/>
      <c r="G465"/>
      <c r="H465"/>
      <c r="I465"/>
      <c r="J465"/>
      <c r="L465"/>
    </row>
    <row r="466" spans="2:12" s="4" customFormat="1" x14ac:dyDescent="0.25">
      <c r="B466"/>
      <c r="C466"/>
      <c r="D466"/>
      <c r="E466"/>
      <c r="F466"/>
      <c r="G466"/>
      <c r="H466"/>
      <c r="I466"/>
      <c r="J466"/>
      <c r="L466"/>
    </row>
    <row r="467" spans="2:12" s="4" customFormat="1" x14ac:dyDescent="0.25">
      <c r="B467"/>
      <c r="C467"/>
      <c r="D467"/>
      <c r="E467"/>
      <c r="F467"/>
      <c r="G467"/>
      <c r="H467"/>
      <c r="I467"/>
      <c r="J467"/>
      <c r="L467"/>
    </row>
    <row r="468" spans="2:12" s="4" customFormat="1" x14ac:dyDescent="0.25">
      <c r="B468"/>
      <c r="C468"/>
      <c r="D468"/>
      <c r="E468"/>
      <c r="F468"/>
      <c r="G468"/>
      <c r="H468"/>
      <c r="I468"/>
      <c r="J468"/>
      <c r="L468"/>
    </row>
    <row r="469" spans="2:12" s="4" customFormat="1" x14ac:dyDescent="0.25">
      <c r="B469"/>
      <c r="C469"/>
      <c r="D469"/>
      <c r="E469"/>
      <c r="F469"/>
      <c r="G469"/>
      <c r="H469"/>
      <c r="I469"/>
      <c r="J469"/>
      <c r="L469"/>
    </row>
    <row r="470" spans="2:12" s="4" customFormat="1" x14ac:dyDescent="0.25">
      <c r="B470"/>
      <c r="C470"/>
      <c r="D470"/>
      <c r="E470"/>
      <c r="F470"/>
      <c r="G470"/>
      <c r="H470"/>
      <c r="I470"/>
      <c r="J470"/>
      <c r="L470"/>
    </row>
    <row r="471" spans="2:12" s="4" customFormat="1" x14ac:dyDescent="0.25">
      <c r="B471"/>
      <c r="C471"/>
      <c r="D471"/>
      <c r="E471"/>
      <c r="F471"/>
      <c r="G471"/>
      <c r="H471"/>
      <c r="I471"/>
      <c r="J471"/>
      <c r="L471"/>
    </row>
    <row r="472" spans="2:12" s="4" customFormat="1" x14ac:dyDescent="0.25">
      <c r="B472"/>
      <c r="C472"/>
      <c r="D472"/>
      <c r="E472"/>
      <c r="F472"/>
      <c r="G472"/>
      <c r="H472"/>
      <c r="I472"/>
      <c r="J472"/>
      <c r="L472"/>
    </row>
    <row r="473" spans="2:12" s="4" customFormat="1" x14ac:dyDescent="0.25">
      <c r="B473"/>
      <c r="C473"/>
      <c r="D473"/>
      <c r="E473"/>
      <c r="F473"/>
      <c r="G473"/>
      <c r="H473"/>
      <c r="I473"/>
      <c r="J473"/>
      <c r="L473"/>
    </row>
    <row r="474" spans="2:12" s="4" customFormat="1" x14ac:dyDescent="0.25">
      <c r="B474"/>
      <c r="C474"/>
      <c r="D474"/>
      <c r="E474"/>
      <c r="F474"/>
      <c r="G474"/>
      <c r="H474"/>
      <c r="I474"/>
      <c r="J474"/>
      <c r="L474"/>
    </row>
    <row r="475" spans="2:12" s="4" customFormat="1" x14ac:dyDescent="0.25">
      <c r="B475"/>
      <c r="C475"/>
      <c r="D475"/>
      <c r="E475"/>
      <c r="F475"/>
      <c r="G475"/>
      <c r="H475"/>
      <c r="I475"/>
      <c r="J475"/>
      <c r="L475"/>
    </row>
    <row r="476" spans="2:12" s="4" customFormat="1" x14ac:dyDescent="0.25">
      <c r="B476"/>
      <c r="C476"/>
      <c r="D476"/>
      <c r="E476"/>
      <c r="F476"/>
      <c r="G476"/>
      <c r="H476"/>
      <c r="I476"/>
      <c r="J476"/>
      <c r="L476"/>
    </row>
    <row r="477" spans="2:12" s="4" customFormat="1" x14ac:dyDescent="0.25">
      <c r="B477"/>
      <c r="C477"/>
      <c r="D477"/>
      <c r="E477"/>
      <c r="F477"/>
      <c r="G477"/>
      <c r="H477"/>
      <c r="I477"/>
      <c r="J477"/>
      <c r="L477"/>
    </row>
    <row r="478" spans="2:12" s="4" customFormat="1" x14ac:dyDescent="0.25">
      <c r="B478"/>
      <c r="C478"/>
      <c r="D478"/>
      <c r="E478"/>
      <c r="F478"/>
      <c r="G478"/>
      <c r="H478"/>
      <c r="I478"/>
      <c r="J478"/>
      <c r="L478"/>
    </row>
    <row r="479" spans="2:12" s="4" customFormat="1" x14ac:dyDescent="0.25">
      <c r="B479"/>
      <c r="C479"/>
      <c r="D479"/>
      <c r="E479"/>
      <c r="F479"/>
      <c r="G479"/>
      <c r="H479"/>
      <c r="I479"/>
      <c r="J479"/>
      <c r="L479"/>
    </row>
    <row r="480" spans="2:12" s="4" customFormat="1" x14ac:dyDescent="0.25">
      <c r="B480"/>
      <c r="C480"/>
      <c r="D480"/>
      <c r="E480"/>
      <c r="F480"/>
      <c r="G480"/>
      <c r="H480"/>
      <c r="I480"/>
      <c r="J480"/>
      <c r="L480"/>
    </row>
    <row r="481" spans="2:12" s="4" customFormat="1" x14ac:dyDescent="0.25">
      <c r="B481"/>
      <c r="C481"/>
      <c r="D481"/>
      <c r="E481"/>
      <c r="F481"/>
      <c r="G481"/>
      <c r="H481"/>
      <c r="I481"/>
      <c r="J481"/>
      <c r="L481"/>
    </row>
    <row r="482" spans="2:12" s="4" customFormat="1" x14ac:dyDescent="0.25">
      <c r="B482"/>
      <c r="C482"/>
      <c r="D482"/>
      <c r="E482"/>
      <c r="F482"/>
      <c r="G482"/>
      <c r="H482"/>
      <c r="I482"/>
      <c r="J482"/>
      <c r="L482"/>
    </row>
    <row r="483" spans="2:12" s="4" customFormat="1" x14ac:dyDescent="0.25">
      <c r="B483"/>
      <c r="C483"/>
      <c r="D483"/>
      <c r="E483"/>
      <c r="F483"/>
      <c r="G483"/>
      <c r="H483"/>
      <c r="I483"/>
      <c r="J483"/>
      <c r="L483"/>
    </row>
    <row r="484" spans="2:12" s="4" customFormat="1" x14ac:dyDescent="0.25">
      <c r="B484"/>
      <c r="C484"/>
      <c r="D484"/>
      <c r="E484"/>
      <c r="F484"/>
      <c r="G484"/>
      <c r="H484"/>
      <c r="I484"/>
      <c r="J484"/>
      <c r="L484"/>
    </row>
    <row r="485" spans="2:12" s="4" customFormat="1" x14ac:dyDescent="0.25">
      <c r="B485"/>
      <c r="C485"/>
      <c r="D485"/>
      <c r="E485"/>
      <c r="F485"/>
      <c r="G485"/>
      <c r="H485"/>
      <c r="I485"/>
      <c r="J485"/>
      <c r="L485"/>
    </row>
    <row r="486" spans="2:12" s="4" customFormat="1" x14ac:dyDescent="0.25">
      <c r="B486"/>
      <c r="C486"/>
      <c r="D486"/>
      <c r="E486"/>
      <c r="F486"/>
      <c r="G486"/>
      <c r="H486"/>
      <c r="I486"/>
      <c r="J486"/>
      <c r="L486"/>
    </row>
    <row r="487" spans="2:12" s="4" customFormat="1" x14ac:dyDescent="0.25">
      <c r="B487"/>
      <c r="C487"/>
      <c r="D487"/>
      <c r="E487"/>
      <c r="F487"/>
      <c r="G487"/>
      <c r="H487"/>
      <c r="I487"/>
      <c r="J487"/>
      <c r="L487"/>
    </row>
    <row r="488" spans="2:12" s="4" customFormat="1" x14ac:dyDescent="0.25">
      <c r="B488"/>
      <c r="C488"/>
      <c r="D488"/>
      <c r="E488"/>
      <c r="F488"/>
      <c r="G488"/>
      <c r="H488"/>
      <c r="I488"/>
      <c r="J488"/>
      <c r="L488"/>
    </row>
    <row r="489" spans="2:12" s="4" customFormat="1" x14ac:dyDescent="0.25">
      <c r="B489"/>
      <c r="C489"/>
      <c r="D489"/>
      <c r="E489"/>
      <c r="F489"/>
      <c r="G489"/>
      <c r="H489"/>
      <c r="I489"/>
      <c r="J489"/>
      <c r="L489"/>
    </row>
    <row r="490" spans="2:12" s="4" customFormat="1" x14ac:dyDescent="0.25">
      <c r="B490"/>
      <c r="C490"/>
      <c r="D490"/>
      <c r="E490"/>
      <c r="F490"/>
      <c r="G490"/>
      <c r="H490"/>
      <c r="I490"/>
      <c r="J490"/>
      <c r="L490"/>
    </row>
    <row r="491" spans="2:12" s="4" customFormat="1" x14ac:dyDescent="0.25">
      <c r="B491"/>
      <c r="C491"/>
      <c r="D491"/>
      <c r="E491"/>
      <c r="F491"/>
      <c r="G491"/>
      <c r="H491"/>
      <c r="I491"/>
      <c r="J491"/>
      <c r="L491"/>
    </row>
    <row r="492" spans="2:12" s="4" customFormat="1" x14ac:dyDescent="0.25">
      <c r="B492"/>
      <c r="C492"/>
      <c r="D492"/>
      <c r="E492"/>
      <c r="F492"/>
      <c r="G492"/>
      <c r="H492"/>
      <c r="I492"/>
      <c r="J492"/>
      <c r="L492"/>
    </row>
    <row r="493" spans="2:12" s="4" customFormat="1" x14ac:dyDescent="0.25">
      <c r="B493"/>
      <c r="C493"/>
      <c r="D493"/>
      <c r="E493"/>
      <c r="F493"/>
      <c r="G493"/>
      <c r="H493"/>
      <c r="I493"/>
      <c r="J493"/>
      <c r="L493"/>
    </row>
    <row r="494" spans="2:12" s="4" customFormat="1" x14ac:dyDescent="0.25">
      <c r="B494"/>
      <c r="C494"/>
      <c r="D494"/>
      <c r="E494"/>
      <c r="F494"/>
      <c r="G494"/>
      <c r="H494"/>
      <c r="I494"/>
      <c r="J494"/>
      <c r="L494"/>
    </row>
    <row r="495" spans="2:12" s="4" customFormat="1" x14ac:dyDescent="0.25">
      <c r="B495"/>
      <c r="C495"/>
      <c r="D495"/>
      <c r="E495"/>
      <c r="F495"/>
      <c r="G495"/>
      <c r="H495"/>
      <c r="I495"/>
      <c r="J495"/>
      <c r="L495"/>
    </row>
    <row r="496" spans="2:12" s="4" customFormat="1" x14ac:dyDescent="0.25">
      <c r="B496"/>
      <c r="C496"/>
      <c r="D496"/>
      <c r="E496"/>
      <c r="F496"/>
      <c r="G496"/>
      <c r="H496"/>
      <c r="I496"/>
      <c r="J496"/>
      <c r="L496"/>
    </row>
    <row r="497" spans="2:12" s="4" customFormat="1" x14ac:dyDescent="0.25">
      <c r="B497"/>
      <c r="C497"/>
      <c r="D497"/>
      <c r="E497"/>
      <c r="F497"/>
      <c r="G497"/>
      <c r="H497"/>
      <c r="I497"/>
      <c r="J497"/>
      <c r="L497"/>
    </row>
    <row r="498" spans="2:12" s="4" customFormat="1" x14ac:dyDescent="0.25">
      <c r="B498"/>
      <c r="C498"/>
      <c r="D498"/>
      <c r="E498"/>
      <c r="F498"/>
      <c r="G498"/>
      <c r="H498"/>
      <c r="I498"/>
      <c r="J498"/>
      <c r="L498"/>
    </row>
    <row r="499" spans="2:12" s="4" customFormat="1" x14ac:dyDescent="0.25">
      <c r="B499"/>
      <c r="C499"/>
      <c r="D499"/>
      <c r="E499"/>
      <c r="F499"/>
      <c r="G499"/>
      <c r="H499"/>
      <c r="I499"/>
      <c r="J499"/>
      <c r="L499"/>
    </row>
    <row r="500" spans="2:12" s="4" customFormat="1" x14ac:dyDescent="0.25">
      <c r="B500"/>
      <c r="C500"/>
      <c r="D500"/>
      <c r="E500"/>
      <c r="F500"/>
      <c r="G500"/>
      <c r="H500"/>
      <c r="I500"/>
      <c r="J500"/>
      <c r="L500"/>
    </row>
    <row r="501" spans="2:12" s="4" customFormat="1" x14ac:dyDescent="0.25">
      <c r="B501"/>
      <c r="C501"/>
      <c r="D501"/>
      <c r="E501"/>
      <c r="F501"/>
      <c r="G501"/>
      <c r="H501"/>
      <c r="I501"/>
      <c r="J501"/>
      <c r="L501"/>
    </row>
    <row r="502" spans="2:12" s="4" customFormat="1" x14ac:dyDescent="0.25">
      <c r="B502"/>
      <c r="C502"/>
      <c r="D502"/>
      <c r="E502"/>
      <c r="F502"/>
      <c r="G502"/>
      <c r="H502"/>
      <c r="I502"/>
      <c r="J502"/>
      <c r="L502"/>
    </row>
    <row r="503" spans="2:12" s="4" customFormat="1" x14ac:dyDescent="0.25">
      <c r="B503"/>
      <c r="C503"/>
      <c r="D503"/>
      <c r="E503"/>
      <c r="F503"/>
      <c r="G503"/>
      <c r="H503"/>
      <c r="I503"/>
      <c r="J503"/>
      <c r="L503"/>
    </row>
    <row r="504" spans="2:12" s="4" customFormat="1" x14ac:dyDescent="0.25">
      <c r="B504"/>
      <c r="C504"/>
      <c r="D504"/>
      <c r="E504"/>
      <c r="F504"/>
      <c r="G504"/>
      <c r="H504"/>
      <c r="I504"/>
      <c r="J504"/>
      <c r="L504"/>
    </row>
    <row r="505" spans="2:12" s="4" customFormat="1" x14ac:dyDescent="0.25">
      <c r="B505"/>
      <c r="C505"/>
      <c r="D505"/>
      <c r="E505"/>
      <c r="F505"/>
      <c r="G505"/>
      <c r="H505"/>
      <c r="I505"/>
      <c r="J505"/>
      <c r="L505"/>
    </row>
    <row r="506" spans="2:12" s="4" customFormat="1" x14ac:dyDescent="0.25">
      <c r="B506"/>
      <c r="C506"/>
      <c r="D506"/>
      <c r="E506"/>
      <c r="F506"/>
      <c r="G506"/>
      <c r="H506"/>
      <c r="I506"/>
      <c r="J506"/>
      <c r="L506"/>
    </row>
    <row r="507" spans="2:12" s="4" customFormat="1" x14ac:dyDescent="0.25">
      <c r="B507"/>
      <c r="C507"/>
      <c r="D507"/>
      <c r="E507"/>
      <c r="F507"/>
      <c r="G507"/>
      <c r="H507"/>
      <c r="I507"/>
      <c r="J507"/>
      <c r="L507"/>
    </row>
    <row r="508" spans="2:12" s="4" customFormat="1" x14ac:dyDescent="0.25">
      <c r="B508"/>
      <c r="C508"/>
      <c r="D508"/>
      <c r="E508"/>
      <c r="F508"/>
      <c r="G508"/>
      <c r="H508"/>
      <c r="I508"/>
      <c r="J508"/>
      <c r="L508"/>
    </row>
    <row r="509" spans="2:12" s="4" customFormat="1" x14ac:dyDescent="0.25">
      <c r="B509"/>
      <c r="C509"/>
      <c r="D509"/>
      <c r="E509"/>
      <c r="F509"/>
      <c r="G509"/>
      <c r="H509"/>
      <c r="I509"/>
      <c r="J509"/>
      <c r="L509"/>
    </row>
    <row r="510" spans="2:12" s="4" customFormat="1" x14ac:dyDescent="0.25">
      <c r="B510"/>
      <c r="C510"/>
      <c r="D510"/>
      <c r="E510"/>
      <c r="F510"/>
      <c r="G510"/>
      <c r="H510"/>
      <c r="I510"/>
      <c r="J510"/>
      <c r="L510"/>
    </row>
    <row r="511" spans="2:12" s="4" customFormat="1" x14ac:dyDescent="0.25">
      <c r="B511"/>
      <c r="C511"/>
      <c r="D511"/>
      <c r="E511"/>
      <c r="F511"/>
      <c r="G511"/>
      <c r="H511"/>
      <c r="I511"/>
      <c r="J511"/>
      <c r="L511"/>
    </row>
    <row r="512" spans="2:12" s="4" customFormat="1" x14ac:dyDescent="0.25">
      <c r="B512"/>
      <c r="C512"/>
      <c r="D512"/>
      <c r="E512"/>
      <c r="F512"/>
      <c r="G512"/>
      <c r="H512"/>
      <c r="I512"/>
      <c r="J512"/>
      <c r="L512"/>
    </row>
    <row r="513" spans="2:12" s="4" customFormat="1" x14ac:dyDescent="0.25">
      <c r="B513"/>
      <c r="C513"/>
      <c r="D513"/>
      <c r="E513"/>
      <c r="F513"/>
      <c r="G513"/>
      <c r="H513"/>
      <c r="I513"/>
      <c r="J513"/>
      <c r="L513"/>
    </row>
    <row r="514" spans="2:12" s="4" customFormat="1" x14ac:dyDescent="0.25">
      <c r="B514"/>
      <c r="C514"/>
      <c r="D514"/>
      <c r="E514"/>
      <c r="F514"/>
      <c r="G514"/>
      <c r="H514"/>
      <c r="I514"/>
      <c r="J514"/>
      <c r="L514"/>
    </row>
    <row r="515" spans="2:12" s="4" customFormat="1" x14ac:dyDescent="0.25">
      <c r="B515"/>
      <c r="C515"/>
      <c r="D515"/>
      <c r="E515"/>
      <c r="F515"/>
      <c r="G515"/>
      <c r="H515"/>
      <c r="I515"/>
      <c r="J515"/>
      <c r="L515"/>
    </row>
    <row r="516" spans="2:12" s="4" customFormat="1" x14ac:dyDescent="0.25">
      <c r="B516"/>
      <c r="C516"/>
      <c r="D516"/>
      <c r="E516"/>
      <c r="F516"/>
      <c r="G516"/>
      <c r="H516"/>
      <c r="I516"/>
      <c r="J516"/>
      <c r="L516"/>
    </row>
    <row r="517" spans="2:12" s="4" customFormat="1" x14ac:dyDescent="0.25">
      <c r="B517"/>
      <c r="C517"/>
      <c r="D517"/>
      <c r="E517"/>
      <c r="F517"/>
      <c r="G517"/>
      <c r="H517"/>
      <c r="I517"/>
      <c r="J517"/>
      <c r="L517"/>
    </row>
    <row r="518" spans="2:12" s="4" customFormat="1" x14ac:dyDescent="0.25">
      <c r="B518"/>
      <c r="C518"/>
      <c r="D518"/>
      <c r="E518"/>
      <c r="F518"/>
      <c r="G518"/>
      <c r="H518"/>
      <c r="I518"/>
      <c r="J518"/>
      <c r="L518"/>
    </row>
    <row r="519" spans="2:12" s="4" customFormat="1" x14ac:dyDescent="0.25">
      <c r="B519"/>
      <c r="C519"/>
      <c r="D519"/>
      <c r="E519"/>
      <c r="F519"/>
      <c r="G519"/>
      <c r="H519"/>
      <c r="I519"/>
      <c r="J519"/>
      <c r="L519"/>
    </row>
    <row r="520" spans="2:12" s="4" customFormat="1" x14ac:dyDescent="0.25">
      <c r="B520"/>
      <c r="C520"/>
      <c r="D520"/>
      <c r="E520"/>
      <c r="F520"/>
      <c r="G520"/>
      <c r="H520"/>
      <c r="I520"/>
      <c r="J520"/>
      <c r="L520"/>
    </row>
    <row r="521" spans="2:12" s="4" customFormat="1" x14ac:dyDescent="0.25">
      <c r="B521"/>
      <c r="C521"/>
      <c r="D521"/>
      <c r="E521"/>
      <c r="F521"/>
      <c r="G521"/>
      <c r="H521"/>
      <c r="I521"/>
      <c r="J521"/>
      <c r="L521"/>
    </row>
    <row r="522" spans="2:12" s="4" customFormat="1" x14ac:dyDescent="0.25">
      <c r="B522"/>
      <c r="C522"/>
      <c r="D522"/>
      <c r="E522"/>
      <c r="F522"/>
      <c r="G522"/>
      <c r="H522"/>
      <c r="I522"/>
      <c r="J522"/>
      <c r="L522"/>
    </row>
    <row r="523" spans="2:12" s="4" customFormat="1" x14ac:dyDescent="0.25">
      <c r="B523"/>
      <c r="C523"/>
      <c r="D523"/>
      <c r="E523"/>
      <c r="F523"/>
      <c r="G523"/>
      <c r="H523"/>
      <c r="I523"/>
      <c r="J523"/>
      <c r="L523"/>
    </row>
    <row r="524" spans="2:12" s="4" customFormat="1" x14ac:dyDescent="0.25">
      <c r="B524"/>
      <c r="C524"/>
      <c r="D524"/>
      <c r="E524"/>
      <c r="F524"/>
      <c r="G524"/>
      <c r="H524"/>
      <c r="I524"/>
      <c r="J524"/>
      <c r="L524"/>
    </row>
    <row r="525" spans="2:12" s="4" customFormat="1" x14ac:dyDescent="0.25">
      <c r="B525"/>
      <c r="C525"/>
      <c r="D525"/>
      <c r="E525"/>
      <c r="F525"/>
      <c r="G525"/>
      <c r="H525"/>
      <c r="I525"/>
      <c r="J525"/>
      <c r="L525"/>
    </row>
    <row r="526" spans="2:12" s="4" customFormat="1" x14ac:dyDescent="0.25">
      <c r="B526"/>
      <c r="C526"/>
      <c r="D526"/>
      <c r="E526"/>
      <c r="F526"/>
      <c r="G526"/>
      <c r="H526"/>
      <c r="I526"/>
      <c r="J526"/>
      <c r="L526"/>
    </row>
    <row r="527" spans="2:12" s="4" customFormat="1" x14ac:dyDescent="0.25">
      <c r="B527"/>
      <c r="C527"/>
      <c r="D527"/>
      <c r="E527"/>
      <c r="F527"/>
      <c r="G527"/>
      <c r="H527"/>
      <c r="I527"/>
      <c r="J527"/>
      <c r="L527"/>
    </row>
    <row r="528" spans="2:12" s="4" customFormat="1" x14ac:dyDescent="0.25">
      <c r="B528"/>
      <c r="C528"/>
      <c r="D528"/>
      <c r="E528"/>
      <c r="F528"/>
      <c r="G528"/>
      <c r="H528"/>
      <c r="I528"/>
      <c r="J528"/>
      <c r="L528"/>
    </row>
    <row r="529" spans="2:12" s="4" customFormat="1" x14ac:dyDescent="0.25">
      <c r="B529"/>
      <c r="C529"/>
      <c r="D529"/>
      <c r="E529"/>
      <c r="F529"/>
      <c r="G529"/>
      <c r="H529"/>
      <c r="I529"/>
      <c r="J529"/>
      <c r="L529"/>
    </row>
    <row r="530" spans="2:12" s="4" customFormat="1" x14ac:dyDescent="0.25">
      <c r="B530"/>
      <c r="C530"/>
      <c r="D530"/>
      <c r="E530"/>
      <c r="F530"/>
      <c r="G530"/>
      <c r="H530"/>
      <c r="I530"/>
      <c r="J530"/>
      <c r="L530"/>
    </row>
    <row r="531" spans="2:12" s="4" customFormat="1" x14ac:dyDescent="0.25">
      <c r="B531"/>
      <c r="C531"/>
      <c r="D531"/>
      <c r="E531"/>
      <c r="F531"/>
      <c r="G531"/>
      <c r="H531"/>
      <c r="I531"/>
      <c r="J531"/>
      <c r="L531"/>
    </row>
    <row r="532" spans="2:12" s="4" customFormat="1" x14ac:dyDescent="0.25">
      <c r="B532"/>
      <c r="C532"/>
      <c r="D532"/>
      <c r="E532"/>
      <c r="F532"/>
      <c r="G532"/>
      <c r="H532"/>
      <c r="I532"/>
      <c r="J532"/>
      <c r="L532"/>
    </row>
    <row r="533" spans="2:12" s="4" customFormat="1" x14ac:dyDescent="0.25">
      <c r="B533"/>
      <c r="C533"/>
      <c r="D533"/>
      <c r="E533"/>
      <c r="F533"/>
      <c r="G533"/>
      <c r="H533"/>
      <c r="I533"/>
      <c r="J533"/>
      <c r="L533"/>
    </row>
    <row r="534" spans="2:12" s="4" customFormat="1" x14ac:dyDescent="0.25">
      <c r="B534"/>
      <c r="C534"/>
      <c r="D534"/>
      <c r="E534"/>
      <c r="F534"/>
      <c r="G534"/>
      <c r="H534"/>
      <c r="I534"/>
      <c r="J534"/>
      <c r="L534"/>
    </row>
    <row r="535" spans="2:12" s="4" customFormat="1" x14ac:dyDescent="0.25">
      <c r="B535"/>
      <c r="C535"/>
      <c r="D535"/>
      <c r="E535"/>
      <c r="F535"/>
      <c r="G535"/>
      <c r="H535"/>
      <c r="I535"/>
      <c r="J535"/>
      <c r="L535"/>
    </row>
    <row r="536" spans="2:12" s="4" customFormat="1" x14ac:dyDescent="0.25">
      <c r="B536"/>
      <c r="C536"/>
      <c r="D536"/>
      <c r="E536"/>
      <c r="F536"/>
      <c r="G536"/>
      <c r="H536"/>
      <c r="I536"/>
      <c r="J536"/>
      <c r="L536"/>
    </row>
    <row r="537" spans="2:12" s="4" customFormat="1" x14ac:dyDescent="0.25">
      <c r="B537"/>
      <c r="C537"/>
      <c r="D537"/>
      <c r="E537"/>
      <c r="F537"/>
      <c r="G537"/>
      <c r="H537"/>
      <c r="I537"/>
      <c r="J537"/>
      <c r="L537"/>
    </row>
    <row r="538" spans="2:12" s="4" customFormat="1" x14ac:dyDescent="0.25">
      <c r="B538"/>
      <c r="C538"/>
      <c r="D538"/>
      <c r="E538"/>
      <c r="F538"/>
      <c r="G538"/>
      <c r="H538"/>
      <c r="I538"/>
      <c r="J538"/>
      <c r="L538"/>
    </row>
    <row r="539" spans="2:12" s="4" customFormat="1" x14ac:dyDescent="0.25">
      <c r="B539"/>
      <c r="C539"/>
      <c r="D539"/>
      <c r="E539"/>
      <c r="F539"/>
      <c r="G539"/>
      <c r="H539"/>
      <c r="I539"/>
      <c r="J539"/>
      <c r="L539"/>
    </row>
    <row r="540" spans="2:12" s="4" customFormat="1" x14ac:dyDescent="0.25">
      <c r="B540"/>
      <c r="C540"/>
      <c r="D540"/>
      <c r="E540"/>
      <c r="F540"/>
      <c r="G540"/>
      <c r="H540"/>
      <c r="I540"/>
      <c r="J540"/>
      <c r="L540"/>
    </row>
    <row r="541" spans="2:12" s="4" customFormat="1" x14ac:dyDescent="0.25">
      <c r="B541"/>
      <c r="C541"/>
      <c r="D541"/>
      <c r="E541"/>
      <c r="F541"/>
      <c r="G541"/>
      <c r="H541"/>
      <c r="I541"/>
      <c r="J541"/>
      <c r="L541"/>
    </row>
    <row r="542" spans="2:12" s="4" customFormat="1" x14ac:dyDescent="0.25">
      <c r="B542"/>
      <c r="C542"/>
      <c r="D542"/>
      <c r="E542"/>
      <c r="F542"/>
      <c r="G542"/>
      <c r="H542"/>
      <c r="I542"/>
      <c r="J542"/>
      <c r="L542"/>
    </row>
    <row r="543" spans="2:12" s="4" customFormat="1" x14ac:dyDescent="0.25">
      <c r="B543"/>
      <c r="C543"/>
      <c r="D543"/>
      <c r="E543"/>
      <c r="F543"/>
      <c r="G543"/>
      <c r="H543"/>
      <c r="I543"/>
      <c r="J543"/>
      <c r="L543"/>
    </row>
    <row r="544" spans="2:12" s="4" customFormat="1" x14ac:dyDescent="0.25">
      <c r="B544"/>
      <c r="C544"/>
      <c r="D544"/>
      <c r="E544"/>
      <c r="F544"/>
      <c r="G544"/>
      <c r="H544"/>
      <c r="I544"/>
      <c r="J544"/>
      <c r="L544"/>
    </row>
    <row r="545" spans="2:12" s="4" customFormat="1" x14ac:dyDescent="0.25">
      <c r="B545"/>
      <c r="C545"/>
      <c r="D545"/>
      <c r="E545"/>
      <c r="F545"/>
      <c r="G545"/>
      <c r="H545"/>
      <c r="I545"/>
      <c r="J545"/>
      <c r="L545"/>
    </row>
    <row r="546" spans="2:12" s="4" customFormat="1" x14ac:dyDescent="0.25">
      <c r="B546"/>
      <c r="C546"/>
      <c r="D546"/>
      <c r="E546"/>
      <c r="F546"/>
      <c r="G546"/>
      <c r="H546"/>
      <c r="I546"/>
      <c r="J546"/>
      <c r="L546"/>
    </row>
    <row r="547" spans="2:12" s="4" customFormat="1" x14ac:dyDescent="0.25">
      <c r="B547"/>
      <c r="C547"/>
      <c r="D547"/>
      <c r="E547"/>
      <c r="F547"/>
      <c r="G547"/>
      <c r="H547"/>
      <c r="I547"/>
      <c r="J547"/>
      <c r="L547"/>
    </row>
    <row r="548" spans="2:12" s="4" customFormat="1" x14ac:dyDescent="0.25">
      <c r="B548"/>
      <c r="C548"/>
      <c r="D548"/>
      <c r="E548"/>
      <c r="F548"/>
      <c r="G548"/>
      <c r="H548"/>
      <c r="I548"/>
      <c r="J548"/>
      <c r="L548"/>
    </row>
    <row r="549" spans="2:12" s="4" customFormat="1" x14ac:dyDescent="0.25">
      <c r="B549"/>
      <c r="C549"/>
      <c r="D549"/>
      <c r="E549"/>
      <c r="F549"/>
      <c r="G549"/>
      <c r="H549"/>
      <c r="I549"/>
      <c r="J549"/>
      <c r="L549"/>
    </row>
    <row r="550" spans="2:12" s="4" customFormat="1" x14ac:dyDescent="0.25">
      <c r="B550"/>
      <c r="C550"/>
      <c r="D550"/>
      <c r="E550"/>
      <c r="F550"/>
      <c r="G550"/>
      <c r="H550"/>
      <c r="I550"/>
      <c r="J550"/>
      <c r="L550"/>
    </row>
    <row r="551" spans="2:12" s="4" customFormat="1" x14ac:dyDescent="0.25">
      <c r="B551"/>
      <c r="C551"/>
      <c r="D551"/>
      <c r="E551"/>
      <c r="F551"/>
      <c r="G551"/>
      <c r="H551"/>
      <c r="I551"/>
      <c r="J551"/>
      <c r="L551"/>
    </row>
    <row r="552" spans="2:12" s="4" customFormat="1" x14ac:dyDescent="0.25">
      <c r="B552"/>
      <c r="C552"/>
      <c r="D552"/>
      <c r="E552"/>
      <c r="F552"/>
      <c r="G552"/>
      <c r="H552"/>
      <c r="I552"/>
      <c r="J552"/>
      <c r="L552"/>
    </row>
    <row r="553" spans="2:12" s="4" customFormat="1" x14ac:dyDescent="0.25">
      <c r="B553"/>
      <c r="C553"/>
      <c r="D553"/>
      <c r="E553"/>
      <c r="F553"/>
      <c r="G553"/>
      <c r="H553"/>
      <c r="I553"/>
      <c r="J553"/>
      <c r="L553"/>
    </row>
    <row r="554" spans="2:12" s="4" customFormat="1" x14ac:dyDescent="0.25">
      <c r="B554"/>
      <c r="C554"/>
      <c r="D554"/>
      <c r="E554"/>
      <c r="F554"/>
      <c r="G554"/>
      <c r="H554"/>
      <c r="I554"/>
      <c r="J554"/>
      <c r="L554"/>
    </row>
    <row r="555" spans="2:12" s="4" customFormat="1" x14ac:dyDescent="0.25">
      <c r="B555"/>
      <c r="C555"/>
      <c r="D555"/>
      <c r="E555"/>
      <c r="F555"/>
      <c r="G555"/>
      <c r="H555"/>
      <c r="I555"/>
      <c r="J555"/>
      <c r="L555"/>
    </row>
    <row r="556" spans="2:12" s="4" customFormat="1" x14ac:dyDescent="0.25">
      <c r="B556"/>
      <c r="C556"/>
      <c r="D556"/>
      <c r="E556"/>
      <c r="F556"/>
      <c r="G556"/>
      <c r="H556"/>
      <c r="I556"/>
      <c r="J556"/>
      <c r="L556"/>
    </row>
    <row r="557" spans="2:12" s="4" customFormat="1" x14ac:dyDescent="0.25">
      <c r="B557"/>
      <c r="C557"/>
      <c r="D557"/>
      <c r="E557"/>
      <c r="F557"/>
      <c r="G557"/>
      <c r="H557"/>
      <c r="I557"/>
      <c r="J557"/>
      <c r="L557"/>
    </row>
    <row r="558" spans="2:12" s="4" customFormat="1" x14ac:dyDescent="0.25">
      <c r="B558"/>
      <c r="C558"/>
      <c r="D558"/>
      <c r="E558"/>
      <c r="F558"/>
      <c r="G558"/>
      <c r="H558"/>
      <c r="I558"/>
      <c r="J558"/>
      <c r="L558"/>
    </row>
    <row r="559" spans="2:12" s="4" customFormat="1" x14ac:dyDescent="0.25">
      <c r="B559"/>
      <c r="C559"/>
      <c r="D559"/>
      <c r="E559"/>
      <c r="F559"/>
      <c r="G559"/>
      <c r="H559"/>
      <c r="I559"/>
      <c r="J559"/>
      <c r="L559"/>
    </row>
    <row r="560" spans="2:12" s="4" customFormat="1" x14ac:dyDescent="0.25">
      <c r="B560"/>
      <c r="C560"/>
      <c r="D560"/>
      <c r="E560"/>
      <c r="F560"/>
      <c r="G560"/>
      <c r="H560"/>
      <c r="I560"/>
      <c r="J560"/>
      <c r="L560"/>
    </row>
    <row r="561" spans="2:12" s="4" customFormat="1" x14ac:dyDescent="0.25">
      <c r="B561"/>
      <c r="C561"/>
      <c r="D561"/>
      <c r="E561"/>
      <c r="F561"/>
      <c r="G561"/>
      <c r="H561"/>
      <c r="I561"/>
      <c r="J561"/>
      <c r="L561"/>
    </row>
    <row r="562" spans="2:12" s="4" customFormat="1" x14ac:dyDescent="0.25">
      <c r="B562"/>
      <c r="C562"/>
      <c r="D562"/>
      <c r="E562"/>
      <c r="F562"/>
      <c r="G562"/>
      <c r="H562"/>
      <c r="I562"/>
      <c r="J562"/>
      <c r="L562"/>
    </row>
    <row r="563" spans="2:12" s="4" customFormat="1" x14ac:dyDescent="0.25">
      <c r="B563"/>
      <c r="C563"/>
      <c r="D563"/>
      <c r="E563"/>
      <c r="F563"/>
      <c r="G563"/>
      <c r="H563"/>
      <c r="I563"/>
      <c r="J563"/>
      <c r="L563"/>
    </row>
    <row r="564" spans="2:12" s="4" customFormat="1" x14ac:dyDescent="0.25">
      <c r="B564"/>
      <c r="C564"/>
      <c r="D564"/>
      <c r="E564"/>
      <c r="F564"/>
      <c r="G564"/>
      <c r="H564"/>
      <c r="I564"/>
      <c r="J564"/>
      <c r="L564"/>
    </row>
    <row r="565" spans="2:12" s="4" customFormat="1" x14ac:dyDescent="0.25">
      <c r="B565"/>
      <c r="C565"/>
      <c r="D565"/>
      <c r="E565"/>
      <c r="F565"/>
      <c r="G565"/>
      <c r="H565"/>
      <c r="I565"/>
      <c r="J565"/>
      <c r="L565"/>
    </row>
    <row r="566" spans="2:12" s="4" customFormat="1" x14ac:dyDescent="0.25">
      <c r="B566"/>
      <c r="C566"/>
      <c r="D566"/>
      <c r="E566"/>
      <c r="F566"/>
      <c r="G566"/>
      <c r="H566"/>
      <c r="I566"/>
      <c r="J566"/>
      <c r="L566"/>
    </row>
    <row r="567" spans="2:12" s="4" customFormat="1" x14ac:dyDescent="0.25">
      <c r="B567"/>
      <c r="C567"/>
      <c r="D567"/>
      <c r="E567"/>
      <c r="F567"/>
      <c r="G567"/>
      <c r="H567"/>
      <c r="I567"/>
      <c r="J567"/>
      <c r="L567"/>
    </row>
    <row r="568" spans="2:12" s="4" customFormat="1" x14ac:dyDescent="0.25">
      <c r="B568"/>
      <c r="C568"/>
      <c r="D568"/>
      <c r="E568"/>
      <c r="F568"/>
      <c r="G568"/>
      <c r="H568"/>
      <c r="I568"/>
      <c r="J568"/>
      <c r="L568"/>
    </row>
    <row r="569" spans="2:12" s="4" customFormat="1" x14ac:dyDescent="0.25">
      <c r="B569"/>
      <c r="C569"/>
      <c r="D569"/>
      <c r="E569"/>
      <c r="F569"/>
      <c r="G569"/>
      <c r="H569"/>
      <c r="I569"/>
      <c r="J569"/>
      <c r="L569"/>
    </row>
    <row r="570" spans="2:12" s="4" customFormat="1" x14ac:dyDescent="0.25">
      <c r="B570"/>
      <c r="C570"/>
      <c r="D570"/>
      <c r="E570"/>
      <c r="F570"/>
      <c r="G570"/>
      <c r="H570"/>
      <c r="I570"/>
      <c r="J570"/>
      <c r="L570"/>
    </row>
    <row r="571" spans="2:12" s="4" customFormat="1" x14ac:dyDescent="0.25">
      <c r="B571"/>
      <c r="C571"/>
      <c r="D571"/>
      <c r="E571"/>
      <c r="F571"/>
      <c r="G571"/>
      <c r="H571"/>
      <c r="I571"/>
      <c r="J571"/>
      <c r="L571"/>
    </row>
    <row r="572" spans="2:12" s="4" customFormat="1" x14ac:dyDescent="0.25">
      <c r="B572"/>
      <c r="C572"/>
      <c r="D572"/>
      <c r="E572"/>
      <c r="F572"/>
      <c r="G572"/>
      <c r="H572"/>
      <c r="I572"/>
      <c r="J572"/>
      <c r="L572"/>
    </row>
    <row r="573" spans="2:12" s="4" customFormat="1" x14ac:dyDescent="0.25">
      <c r="B573"/>
      <c r="C573"/>
      <c r="D573"/>
      <c r="E573"/>
      <c r="F573"/>
      <c r="G573"/>
      <c r="H573"/>
      <c r="I573"/>
      <c r="J573"/>
      <c r="L573"/>
    </row>
    <row r="574" spans="2:12" s="4" customFormat="1" x14ac:dyDescent="0.25">
      <c r="B574"/>
      <c r="C574"/>
      <c r="D574"/>
      <c r="E574"/>
      <c r="F574"/>
      <c r="G574"/>
      <c r="H574"/>
      <c r="I574"/>
      <c r="J574"/>
      <c r="L574"/>
    </row>
    <row r="575" spans="2:12" s="4" customFormat="1" x14ac:dyDescent="0.25">
      <c r="B575"/>
      <c r="C575"/>
      <c r="D575"/>
      <c r="E575"/>
      <c r="F575"/>
      <c r="G575"/>
      <c r="H575"/>
      <c r="I575"/>
      <c r="J575"/>
      <c r="L575"/>
    </row>
    <row r="576" spans="2:12" s="4" customFormat="1" x14ac:dyDescent="0.25">
      <c r="B576"/>
      <c r="C576"/>
      <c r="D576"/>
      <c r="E576"/>
      <c r="F576"/>
      <c r="G576"/>
      <c r="H576"/>
      <c r="I576"/>
      <c r="J576"/>
      <c r="L576"/>
    </row>
    <row r="577" spans="2:12" s="4" customFormat="1" x14ac:dyDescent="0.25">
      <c r="B577"/>
      <c r="C577"/>
      <c r="D577"/>
      <c r="E577"/>
      <c r="F577"/>
      <c r="G577"/>
      <c r="H577"/>
      <c r="I577"/>
      <c r="J577"/>
      <c r="L577"/>
    </row>
    <row r="578" spans="2:12" s="4" customFormat="1" x14ac:dyDescent="0.25">
      <c r="B578"/>
      <c r="C578"/>
      <c r="D578"/>
      <c r="E578"/>
      <c r="F578"/>
      <c r="G578"/>
      <c r="H578"/>
      <c r="I578"/>
      <c r="J578"/>
      <c r="L578"/>
    </row>
    <row r="579" spans="2:12" s="4" customFormat="1" x14ac:dyDescent="0.25">
      <c r="B579"/>
      <c r="C579"/>
      <c r="D579"/>
      <c r="E579"/>
      <c r="F579"/>
      <c r="G579"/>
      <c r="H579"/>
      <c r="I579"/>
      <c r="J579"/>
      <c r="L579"/>
    </row>
    <row r="580" spans="2:12" s="4" customFormat="1" x14ac:dyDescent="0.25">
      <c r="B580"/>
      <c r="C580"/>
      <c r="D580"/>
      <c r="E580"/>
      <c r="F580"/>
      <c r="G580"/>
      <c r="H580"/>
      <c r="I580"/>
      <c r="J580"/>
      <c r="L580"/>
    </row>
    <row r="581" spans="2:12" s="4" customFormat="1" x14ac:dyDescent="0.25">
      <c r="B581"/>
      <c r="C581"/>
      <c r="D581"/>
      <c r="E581"/>
      <c r="F581"/>
      <c r="G581"/>
      <c r="H581"/>
      <c r="I581"/>
      <c r="J581"/>
      <c r="L581"/>
    </row>
    <row r="582" spans="2:12" s="4" customFormat="1" x14ac:dyDescent="0.25">
      <c r="B582"/>
      <c r="C582"/>
      <c r="D582"/>
      <c r="E582"/>
      <c r="F582"/>
      <c r="G582"/>
      <c r="H582"/>
      <c r="I582"/>
      <c r="J582"/>
      <c r="L582"/>
    </row>
    <row r="583" spans="2:12" s="4" customFormat="1" x14ac:dyDescent="0.25">
      <c r="B583"/>
      <c r="C583"/>
      <c r="D583"/>
      <c r="E583"/>
      <c r="F583"/>
      <c r="G583"/>
      <c r="H583"/>
      <c r="I583"/>
      <c r="J583"/>
      <c r="L583"/>
    </row>
    <row r="584" spans="2:12" s="4" customFormat="1" x14ac:dyDescent="0.25">
      <c r="B584"/>
      <c r="C584"/>
      <c r="D584"/>
      <c r="E584"/>
      <c r="F584"/>
      <c r="G584"/>
      <c r="H584"/>
      <c r="I584"/>
      <c r="J584"/>
      <c r="L584"/>
    </row>
    <row r="585" spans="2:12" s="4" customFormat="1" x14ac:dyDescent="0.25">
      <c r="B585"/>
      <c r="C585"/>
      <c r="D585"/>
      <c r="E585"/>
      <c r="F585"/>
      <c r="G585"/>
      <c r="H585"/>
      <c r="I585"/>
      <c r="J585"/>
      <c r="L585"/>
    </row>
    <row r="586" spans="2:12" s="4" customFormat="1" x14ac:dyDescent="0.25">
      <c r="B586"/>
      <c r="C586"/>
      <c r="D586"/>
      <c r="E586"/>
      <c r="F586"/>
      <c r="G586"/>
      <c r="H586"/>
      <c r="I586"/>
      <c r="J586"/>
      <c r="L586"/>
    </row>
    <row r="587" spans="2:12" s="4" customFormat="1" x14ac:dyDescent="0.25">
      <c r="B587"/>
      <c r="C587"/>
      <c r="D587"/>
      <c r="E587"/>
      <c r="F587"/>
      <c r="G587"/>
      <c r="H587"/>
      <c r="I587"/>
      <c r="J587"/>
      <c r="L587"/>
    </row>
    <row r="588" spans="2:12" s="4" customFormat="1" x14ac:dyDescent="0.25">
      <c r="B588"/>
      <c r="C588"/>
      <c r="D588"/>
      <c r="E588"/>
      <c r="F588"/>
      <c r="G588"/>
      <c r="H588"/>
      <c r="I588"/>
      <c r="J588"/>
      <c r="L588"/>
    </row>
    <row r="589" spans="2:12" s="4" customFormat="1" x14ac:dyDescent="0.25">
      <c r="B589"/>
      <c r="C589"/>
      <c r="D589"/>
      <c r="E589"/>
      <c r="F589"/>
      <c r="G589"/>
      <c r="H589"/>
      <c r="I589"/>
      <c r="J589"/>
      <c r="L589"/>
    </row>
    <row r="590" spans="2:12" s="4" customFormat="1" x14ac:dyDescent="0.25">
      <c r="B590"/>
      <c r="C590"/>
      <c r="D590"/>
      <c r="E590"/>
      <c r="F590"/>
      <c r="G590"/>
      <c r="H590"/>
      <c r="I590"/>
      <c r="J590"/>
      <c r="L590"/>
    </row>
    <row r="591" spans="2:12" s="4" customFormat="1" x14ac:dyDescent="0.25">
      <c r="B591"/>
      <c r="C591"/>
      <c r="D591"/>
      <c r="E591"/>
      <c r="F591"/>
      <c r="G591"/>
      <c r="H591"/>
      <c r="I591"/>
      <c r="J591"/>
      <c r="L591"/>
    </row>
    <row r="592" spans="2:12" s="4" customFormat="1" x14ac:dyDescent="0.25">
      <c r="B592"/>
      <c r="C592"/>
      <c r="D592"/>
      <c r="E592"/>
      <c r="F592"/>
      <c r="G592"/>
      <c r="H592"/>
      <c r="I592"/>
      <c r="J592"/>
      <c r="L592"/>
    </row>
    <row r="593" spans="2:12" s="4" customFormat="1" x14ac:dyDescent="0.25">
      <c r="B593"/>
      <c r="C593"/>
      <c r="D593"/>
      <c r="E593"/>
      <c r="F593"/>
      <c r="G593"/>
      <c r="H593"/>
      <c r="I593"/>
      <c r="J593"/>
      <c r="L593"/>
    </row>
    <row r="594" spans="2:12" s="4" customFormat="1" x14ac:dyDescent="0.25">
      <c r="B594"/>
      <c r="C594"/>
      <c r="D594"/>
      <c r="E594"/>
      <c r="F594"/>
      <c r="G594"/>
      <c r="H594"/>
      <c r="I594"/>
      <c r="J594"/>
      <c r="L594"/>
    </row>
    <row r="595" spans="2:12" s="4" customFormat="1" x14ac:dyDescent="0.25">
      <c r="B595"/>
      <c r="C595"/>
      <c r="D595"/>
      <c r="E595"/>
      <c r="F595"/>
      <c r="G595"/>
      <c r="H595"/>
      <c r="I595"/>
      <c r="J595"/>
      <c r="L595"/>
    </row>
    <row r="596" spans="2:12" s="4" customFormat="1" x14ac:dyDescent="0.25">
      <c r="B596"/>
      <c r="C596"/>
      <c r="D596"/>
      <c r="E596"/>
      <c r="F596"/>
      <c r="G596"/>
      <c r="H596"/>
      <c r="I596"/>
      <c r="J596"/>
      <c r="L596"/>
    </row>
    <row r="597" spans="2:12" s="4" customFormat="1" x14ac:dyDescent="0.25">
      <c r="B597"/>
      <c r="C597"/>
      <c r="D597"/>
      <c r="E597"/>
      <c r="F597"/>
      <c r="G597"/>
      <c r="H597"/>
      <c r="I597"/>
      <c r="J597"/>
      <c r="L597"/>
    </row>
    <row r="598" spans="2:12" s="4" customFormat="1" x14ac:dyDescent="0.25">
      <c r="B598"/>
      <c r="C598"/>
      <c r="D598"/>
      <c r="E598"/>
      <c r="F598"/>
      <c r="G598"/>
      <c r="H598"/>
      <c r="I598"/>
      <c r="J598"/>
      <c r="L598"/>
    </row>
    <row r="599" spans="2:12" s="4" customFormat="1" x14ac:dyDescent="0.25">
      <c r="B599"/>
      <c r="C599"/>
      <c r="D599"/>
      <c r="E599"/>
      <c r="F599"/>
      <c r="G599"/>
      <c r="H599"/>
      <c r="I599"/>
      <c r="J599"/>
      <c r="L599"/>
    </row>
    <row r="600" spans="2:12" s="4" customFormat="1" x14ac:dyDescent="0.25">
      <c r="B600"/>
      <c r="C600"/>
      <c r="D600"/>
      <c r="E600"/>
      <c r="F600"/>
      <c r="G600"/>
      <c r="H600"/>
      <c r="I600"/>
      <c r="J600"/>
      <c r="L600"/>
    </row>
    <row r="601" spans="2:12" s="4" customFormat="1" x14ac:dyDescent="0.25">
      <c r="B601"/>
      <c r="C601"/>
      <c r="D601"/>
      <c r="E601"/>
      <c r="F601"/>
      <c r="G601"/>
      <c r="H601"/>
      <c r="I601"/>
      <c r="J601"/>
      <c r="L601"/>
    </row>
    <row r="602" spans="2:12" s="4" customFormat="1" x14ac:dyDescent="0.25">
      <c r="B602"/>
      <c r="C602"/>
      <c r="D602"/>
      <c r="E602"/>
      <c r="F602"/>
      <c r="G602"/>
      <c r="H602"/>
      <c r="I602"/>
      <c r="J602"/>
      <c r="L602"/>
    </row>
    <row r="603" spans="2:12" s="4" customFormat="1" x14ac:dyDescent="0.25">
      <c r="B603"/>
      <c r="C603"/>
      <c r="D603"/>
      <c r="E603"/>
      <c r="F603"/>
      <c r="G603"/>
      <c r="H603"/>
      <c r="I603"/>
      <c r="J603"/>
      <c r="L603"/>
    </row>
    <row r="604" spans="2:12" s="4" customFormat="1" x14ac:dyDescent="0.25">
      <c r="B604"/>
      <c r="C604"/>
      <c r="D604"/>
      <c r="E604"/>
      <c r="F604"/>
      <c r="G604"/>
      <c r="H604"/>
      <c r="I604"/>
      <c r="J604"/>
      <c r="L604"/>
    </row>
    <row r="605" spans="2:12" s="4" customFormat="1" x14ac:dyDescent="0.25">
      <c r="B605"/>
      <c r="C605"/>
      <c r="D605"/>
      <c r="E605"/>
      <c r="F605"/>
      <c r="G605"/>
      <c r="H605"/>
      <c r="I605"/>
      <c r="J605"/>
      <c r="L605"/>
    </row>
    <row r="606" spans="2:12" s="4" customFormat="1" x14ac:dyDescent="0.25">
      <c r="B606"/>
      <c r="C606"/>
      <c r="D606"/>
      <c r="E606"/>
      <c r="F606"/>
      <c r="G606"/>
      <c r="H606"/>
      <c r="I606"/>
      <c r="J606"/>
      <c r="L606"/>
    </row>
    <row r="607" spans="2:12" s="4" customFormat="1" x14ac:dyDescent="0.25">
      <c r="B607"/>
      <c r="C607"/>
      <c r="D607"/>
      <c r="E607"/>
      <c r="F607"/>
      <c r="G607"/>
      <c r="H607"/>
      <c r="I607"/>
      <c r="J607"/>
      <c r="L607"/>
    </row>
    <row r="608" spans="2:12" s="4" customFormat="1" x14ac:dyDescent="0.25">
      <c r="B608"/>
      <c r="C608"/>
      <c r="D608"/>
      <c r="E608"/>
      <c r="F608"/>
      <c r="G608"/>
      <c r="H608"/>
      <c r="I608"/>
      <c r="J608"/>
      <c r="L608"/>
    </row>
    <row r="609" spans="2:12" s="4" customFormat="1" x14ac:dyDescent="0.25">
      <c r="B609"/>
      <c r="C609"/>
      <c r="D609"/>
      <c r="E609"/>
      <c r="F609"/>
      <c r="G609"/>
      <c r="H609"/>
      <c r="I609"/>
      <c r="J609"/>
      <c r="L609"/>
    </row>
    <row r="610" spans="2:12" s="4" customFormat="1" x14ac:dyDescent="0.25">
      <c r="B610"/>
      <c r="C610"/>
      <c r="D610"/>
      <c r="E610"/>
      <c r="F610"/>
      <c r="G610"/>
      <c r="H610"/>
      <c r="I610"/>
      <c r="J610"/>
      <c r="L610"/>
    </row>
    <row r="611" spans="2:12" s="4" customFormat="1" x14ac:dyDescent="0.25">
      <c r="B611"/>
      <c r="C611"/>
      <c r="D611"/>
      <c r="E611"/>
      <c r="F611"/>
      <c r="G611"/>
      <c r="H611"/>
      <c r="I611"/>
      <c r="J611"/>
      <c r="L611"/>
    </row>
    <row r="612" spans="2:12" s="4" customFormat="1" x14ac:dyDescent="0.25">
      <c r="B612"/>
      <c r="C612"/>
      <c r="D612"/>
      <c r="E612"/>
      <c r="F612"/>
      <c r="G612"/>
      <c r="H612"/>
      <c r="I612"/>
      <c r="J612"/>
      <c r="L612"/>
    </row>
    <row r="613" spans="2:12" s="4" customFormat="1" x14ac:dyDescent="0.25">
      <c r="B613"/>
      <c r="C613"/>
      <c r="D613"/>
      <c r="E613"/>
      <c r="F613"/>
      <c r="G613"/>
      <c r="H613"/>
      <c r="I613"/>
      <c r="J613"/>
      <c r="L613"/>
    </row>
    <row r="614" spans="2:12" s="4" customFormat="1" x14ac:dyDescent="0.25">
      <c r="B614"/>
      <c r="C614"/>
      <c r="D614"/>
      <c r="E614"/>
      <c r="F614"/>
      <c r="G614"/>
      <c r="H614"/>
      <c r="I614"/>
      <c r="J614"/>
      <c r="L614"/>
    </row>
    <row r="615" spans="2:12" s="4" customFormat="1" x14ac:dyDescent="0.25">
      <c r="B615"/>
      <c r="C615"/>
      <c r="D615"/>
      <c r="E615"/>
      <c r="F615"/>
      <c r="G615"/>
      <c r="H615"/>
      <c r="I615"/>
      <c r="J615"/>
      <c r="L615"/>
    </row>
    <row r="616" spans="2:12" s="4" customFormat="1" x14ac:dyDescent="0.25">
      <c r="B616"/>
      <c r="C616"/>
      <c r="D616"/>
      <c r="E616"/>
      <c r="F616"/>
      <c r="G616"/>
      <c r="H616"/>
      <c r="I616"/>
      <c r="J616"/>
      <c r="L616"/>
    </row>
    <row r="617" spans="2:12" s="4" customFormat="1" x14ac:dyDescent="0.25">
      <c r="B617"/>
      <c r="C617"/>
      <c r="D617"/>
      <c r="E617"/>
      <c r="F617"/>
      <c r="G617"/>
      <c r="H617"/>
      <c r="I617"/>
      <c r="J617"/>
      <c r="L617"/>
    </row>
    <row r="618" spans="2:12" s="4" customFormat="1" x14ac:dyDescent="0.25">
      <c r="B618"/>
      <c r="C618"/>
      <c r="D618"/>
      <c r="E618"/>
      <c r="F618"/>
      <c r="G618"/>
      <c r="H618"/>
      <c r="I618"/>
      <c r="J618"/>
      <c r="L618"/>
    </row>
    <row r="619" spans="2:12" s="4" customFormat="1" x14ac:dyDescent="0.25">
      <c r="B619"/>
      <c r="C619"/>
      <c r="D619"/>
      <c r="E619"/>
      <c r="F619"/>
      <c r="G619"/>
      <c r="H619"/>
      <c r="I619"/>
      <c r="J619"/>
      <c r="L619"/>
    </row>
    <row r="620" spans="2:12" s="4" customFormat="1" x14ac:dyDescent="0.25">
      <c r="B620"/>
      <c r="C620"/>
      <c r="D620"/>
      <c r="E620"/>
      <c r="F620"/>
      <c r="G620"/>
      <c r="H620"/>
      <c r="I620"/>
      <c r="J620"/>
      <c r="L620"/>
    </row>
    <row r="621" spans="2:12" s="4" customFormat="1" x14ac:dyDescent="0.25">
      <c r="B621"/>
      <c r="C621"/>
      <c r="D621"/>
      <c r="E621"/>
      <c r="F621"/>
      <c r="G621"/>
      <c r="H621"/>
      <c r="I621"/>
      <c r="J621"/>
      <c r="L621"/>
    </row>
    <row r="622" spans="2:12" s="4" customFormat="1" x14ac:dyDescent="0.25">
      <c r="B622"/>
      <c r="C622"/>
      <c r="D622"/>
      <c r="E622"/>
      <c r="F622"/>
      <c r="G622"/>
      <c r="H622"/>
      <c r="I622"/>
      <c r="J622"/>
      <c r="L622"/>
    </row>
    <row r="623" spans="2:12" s="4" customFormat="1" x14ac:dyDescent="0.25">
      <c r="B623"/>
      <c r="C623"/>
      <c r="D623"/>
      <c r="E623"/>
      <c r="F623"/>
      <c r="G623"/>
      <c r="H623"/>
      <c r="I623"/>
      <c r="J623"/>
      <c r="L623"/>
    </row>
    <row r="624" spans="2:12" s="4" customFormat="1" x14ac:dyDescent="0.25">
      <c r="B624"/>
      <c r="C624"/>
      <c r="D624"/>
      <c r="E624"/>
      <c r="F624"/>
      <c r="G624"/>
      <c r="H624"/>
      <c r="I624"/>
      <c r="J624"/>
      <c r="L624"/>
    </row>
    <row r="625" spans="2:12" s="4" customFormat="1" x14ac:dyDescent="0.25">
      <c r="B625"/>
      <c r="C625"/>
      <c r="D625"/>
      <c r="E625"/>
      <c r="F625"/>
      <c r="G625"/>
      <c r="H625"/>
      <c r="I625"/>
      <c r="J625"/>
      <c r="L625"/>
    </row>
    <row r="626" spans="2:12" s="4" customFormat="1" x14ac:dyDescent="0.25">
      <c r="B626"/>
      <c r="C626"/>
      <c r="D626"/>
      <c r="E626"/>
      <c r="F626"/>
      <c r="G626"/>
      <c r="H626"/>
      <c r="I626"/>
      <c r="J626"/>
      <c r="L626"/>
    </row>
    <row r="627" spans="2:12" s="4" customFormat="1" x14ac:dyDescent="0.25">
      <c r="B627"/>
      <c r="C627"/>
      <c r="D627"/>
      <c r="E627"/>
      <c r="F627"/>
      <c r="G627"/>
      <c r="H627"/>
      <c r="I627"/>
      <c r="J627"/>
      <c r="L627"/>
    </row>
    <row r="628" spans="2:12" s="4" customFormat="1" x14ac:dyDescent="0.25">
      <c r="B628"/>
      <c r="C628"/>
      <c r="D628"/>
      <c r="E628"/>
      <c r="F628"/>
      <c r="G628"/>
      <c r="H628"/>
      <c r="I628"/>
      <c r="J628"/>
      <c r="L628"/>
    </row>
    <row r="629" spans="2:12" s="4" customFormat="1" x14ac:dyDescent="0.25">
      <c r="B629"/>
      <c r="C629"/>
      <c r="D629"/>
      <c r="E629"/>
      <c r="F629"/>
      <c r="G629"/>
      <c r="H629"/>
      <c r="I629"/>
      <c r="J629"/>
      <c r="L629"/>
    </row>
    <row r="630" spans="2:12" s="4" customFormat="1" x14ac:dyDescent="0.25">
      <c r="B630"/>
      <c r="C630"/>
      <c r="D630"/>
      <c r="E630"/>
      <c r="F630"/>
      <c r="G630"/>
      <c r="H630"/>
      <c r="I630"/>
      <c r="J630"/>
      <c r="L630"/>
    </row>
    <row r="631" spans="2:12" s="4" customFormat="1" x14ac:dyDescent="0.25">
      <c r="B631"/>
      <c r="C631"/>
      <c r="D631"/>
      <c r="E631"/>
      <c r="F631"/>
      <c r="G631"/>
      <c r="H631"/>
      <c r="I631"/>
      <c r="J631"/>
      <c r="L631"/>
    </row>
    <row r="632" spans="2:12" s="4" customFormat="1" x14ac:dyDescent="0.25">
      <c r="B632"/>
      <c r="C632"/>
      <c r="D632"/>
      <c r="E632"/>
      <c r="F632"/>
      <c r="G632"/>
      <c r="H632"/>
      <c r="I632"/>
      <c r="J632"/>
      <c r="L632"/>
    </row>
    <row r="633" spans="2:12" s="4" customFormat="1" x14ac:dyDescent="0.25">
      <c r="B633"/>
      <c r="C633"/>
      <c r="D633"/>
      <c r="E633"/>
      <c r="F633"/>
      <c r="G633"/>
      <c r="H633"/>
      <c r="I633"/>
      <c r="J633"/>
      <c r="L633"/>
    </row>
    <row r="634" spans="2:12" s="4" customFormat="1" x14ac:dyDescent="0.25">
      <c r="B634"/>
      <c r="C634"/>
      <c r="D634"/>
      <c r="E634"/>
      <c r="F634"/>
      <c r="G634"/>
      <c r="H634"/>
      <c r="I634"/>
      <c r="J634"/>
      <c r="L634"/>
    </row>
    <row r="635" spans="2:12" s="4" customFormat="1" x14ac:dyDescent="0.25">
      <c r="B635"/>
      <c r="C635"/>
      <c r="D635"/>
      <c r="E635"/>
      <c r="F635"/>
      <c r="G635"/>
      <c r="H635"/>
      <c r="I635"/>
      <c r="J635"/>
      <c r="L635"/>
    </row>
    <row r="636" spans="2:12" s="4" customFormat="1" x14ac:dyDescent="0.25">
      <c r="B636"/>
      <c r="C636"/>
      <c r="D636"/>
      <c r="E636"/>
      <c r="F636"/>
      <c r="G636"/>
      <c r="H636"/>
      <c r="I636"/>
      <c r="J636"/>
      <c r="L636"/>
    </row>
    <row r="637" spans="2:12" s="4" customFormat="1" x14ac:dyDescent="0.25">
      <c r="B637"/>
      <c r="C637"/>
      <c r="D637"/>
      <c r="E637"/>
      <c r="F637"/>
      <c r="G637"/>
      <c r="H637"/>
      <c r="I637"/>
      <c r="J637"/>
      <c r="L637"/>
    </row>
    <row r="638" spans="2:12" s="4" customFormat="1" x14ac:dyDescent="0.25">
      <c r="B638"/>
      <c r="C638"/>
      <c r="D638"/>
      <c r="E638"/>
      <c r="F638"/>
      <c r="G638"/>
      <c r="H638"/>
      <c r="I638"/>
      <c r="J638"/>
      <c r="L638"/>
    </row>
    <row r="639" spans="2:12" s="4" customFormat="1" x14ac:dyDescent="0.25">
      <c r="B639"/>
      <c r="C639"/>
      <c r="D639"/>
      <c r="E639"/>
      <c r="F639"/>
      <c r="G639"/>
      <c r="H639"/>
      <c r="I639"/>
      <c r="J639"/>
      <c r="L639"/>
    </row>
    <row r="640" spans="2:12" s="4" customFormat="1" x14ac:dyDescent="0.25">
      <c r="B640"/>
      <c r="C640"/>
      <c r="D640"/>
      <c r="E640"/>
      <c r="F640"/>
      <c r="G640"/>
      <c r="H640"/>
      <c r="I640"/>
      <c r="J640"/>
      <c r="L640"/>
    </row>
    <row r="641" spans="2:12" s="4" customFormat="1" x14ac:dyDescent="0.25">
      <c r="B641"/>
      <c r="C641"/>
      <c r="D641"/>
      <c r="E641"/>
      <c r="F641"/>
      <c r="G641"/>
      <c r="H641"/>
      <c r="I641"/>
      <c r="J641"/>
      <c r="L641"/>
    </row>
    <row r="642" spans="2:12" s="4" customFormat="1" x14ac:dyDescent="0.25">
      <c r="B642"/>
      <c r="C642"/>
      <c r="D642"/>
      <c r="E642"/>
      <c r="F642"/>
      <c r="G642"/>
      <c r="H642"/>
      <c r="I642"/>
      <c r="J642"/>
      <c r="L642"/>
    </row>
    <row r="643" spans="2:12" s="4" customFormat="1" x14ac:dyDescent="0.25">
      <c r="B643"/>
      <c r="C643"/>
      <c r="D643"/>
      <c r="E643"/>
      <c r="F643"/>
      <c r="G643"/>
      <c r="H643"/>
      <c r="I643"/>
      <c r="J643"/>
      <c r="L643"/>
    </row>
    <row r="644" spans="2:12" s="4" customFormat="1" x14ac:dyDescent="0.25">
      <c r="B644"/>
      <c r="C644"/>
      <c r="D644"/>
      <c r="E644"/>
      <c r="F644"/>
      <c r="G644"/>
      <c r="H644"/>
      <c r="I644"/>
      <c r="J644"/>
      <c r="L644"/>
    </row>
    <row r="645" spans="2:12" s="4" customFormat="1" x14ac:dyDescent="0.25">
      <c r="B645"/>
      <c r="C645"/>
      <c r="D645"/>
      <c r="E645"/>
      <c r="F645"/>
      <c r="G645"/>
      <c r="H645"/>
      <c r="I645"/>
      <c r="J645"/>
      <c r="L645"/>
    </row>
    <row r="646" spans="2:12" s="4" customFormat="1" x14ac:dyDescent="0.25">
      <c r="B646"/>
      <c r="C646"/>
      <c r="D646"/>
      <c r="E646"/>
      <c r="F646"/>
      <c r="G646"/>
      <c r="H646"/>
      <c r="I646"/>
      <c r="J646"/>
      <c r="L646"/>
    </row>
    <row r="647" spans="2:12" s="4" customFormat="1" x14ac:dyDescent="0.25">
      <c r="B647"/>
      <c r="C647"/>
      <c r="D647"/>
      <c r="E647"/>
      <c r="F647"/>
      <c r="G647"/>
      <c r="H647"/>
      <c r="I647"/>
      <c r="J647"/>
      <c r="L647"/>
    </row>
    <row r="648" spans="2:12" s="4" customFormat="1" x14ac:dyDescent="0.25">
      <c r="B648"/>
      <c r="C648"/>
      <c r="D648"/>
      <c r="E648"/>
      <c r="F648"/>
      <c r="G648"/>
      <c r="H648"/>
      <c r="I648"/>
      <c r="J648"/>
      <c r="L648"/>
    </row>
    <row r="649" spans="2:12" s="4" customFormat="1" x14ac:dyDescent="0.25">
      <c r="B649"/>
      <c r="C649"/>
      <c r="D649"/>
      <c r="E649"/>
      <c r="F649"/>
      <c r="G649"/>
      <c r="H649"/>
      <c r="I649"/>
      <c r="J649"/>
      <c r="L649"/>
    </row>
    <row r="650" spans="2:12" s="4" customFormat="1" x14ac:dyDescent="0.25">
      <c r="B650"/>
      <c r="C650"/>
      <c r="D650"/>
      <c r="E650"/>
      <c r="F650"/>
      <c r="G650"/>
      <c r="H650"/>
      <c r="I650"/>
      <c r="J650"/>
      <c r="L650"/>
    </row>
    <row r="651" spans="2:12" s="4" customFormat="1" x14ac:dyDescent="0.25">
      <c r="B651"/>
      <c r="C651"/>
      <c r="D651"/>
      <c r="E651"/>
      <c r="F651"/>
      <c r="G651"/>
      <c r="H651"/>
      <c r="I651"/>
      <c r="J651"/>
      <c r="L651"/>
    </row>
    <row r="652" spans="2:12" s="4" customFormat="1" x14ac:dyDescent="0.25">
      <c r="B652"/>
      <c r="C652"/>
      <c r="D652"/>
      <c r="E652"/>
      <c r="F652"/>
      <c r="G652"/>
      <c r="H652"/>
      <c r="I652"/>
      <c r="J652"/>
      <c r="L652"/>
    </row>
    <row r="653" spans="2:12" s="4" customFormat="1" x14ac:dyDescent="0.25">
      <c r="B653"/>
      <c r="C653"/>
      <c r="D653"/>
      <c r="E653"/>
      <c r="F653"/>
      <c r="G653"/>
      <c r="H653"/>
      <c r="I653"/>
      <c r="J653"/>
      <c r="L653"/>
    </row>
    <row r="654" spans="2:12" s="4" customFormat="1" x14ac:dyDescent="0.25">
      <c r="B654"/>
      <c r="C654"/>
      <c r="D654"/>
      <c r="E654"/>
      <c r="F654"/>
      <c r="G654"/>
      <c r="H654"/>
      <c r="I654"/>
      <c r="J654"/>
      <c r="L654"/>
    </row>
    <row r="655" spans="2:12" s="4" customFormat="1" x14ac:dyDescent="0.25">
      <c r="B655"/>
      <c r="C655"/>
      <c r="D655"/>
      <c r="E655"/>
      <c r="F655"/>
      <c r="G655"/>
      <c r="H655"/>
      <c r="I655"/>
      <c r="J655"/>
      <c r="L655"/>
    </row>
    <row r="656" spans="2:12" s="4" customFormat="1" x14ac:dyDescent="0.25">
      <c r="B656"/>
      <c r="C656"/>
      <c r="D656"/>
      <c r="E656"/>
      <c r="F656"/>
      <c r="G656"/>
      <c r="H656"/>
      <c r="I656"/>
      <c r="J656"/>
      <c r="L656"/>
    </row>
    <row r="657" spans="2:12" s="4" customFormat="1" x14ac:dyDescent="0.25">
      <c r="B657"/>
      <c r="C657"/>
      <c r="D657"/>
      <c r="E657"/>
      <c r="F657"/>
      <c r="G657"/>
      <c r="H657"/>
      <c r="I657"/>
      <c r="J657"/>
      <c r="L657"/>
    </row>
    <row r="658" spans="2:12" s="4" customFormat="1" x14ac:dyDescent="0.25">
      <c r="B658"/>
      <c r="C658"/>
      <c r="D658"/>
      <c r="E658"/>
      <c r="F658"/>
      <c r="G658"/>
      <c r="H658"/>
      <c r="I658"/>
      <c r="J658"/>
      <c r="L658"/>
    </row>
    <row r="659" spans="2:12" s="4" customFormat="1" x14ac:dyDescent="0.25">
      <c r="B659"/>
      <c r="C659"/>
      <c r="D659"/>
      <c r="E659"/>
      <c r="F659"/>
      <c r="G659"/>
      <c r="H659"/>
      <c r="I659"/>
      <c r="J659"/>
      <c r="L659"/>
    </row>
    <row r="660" spans="2:12" s="4" customFormat="1" x14ac:dyDescent="0.25">
      <c r="B660"/>
      <c r="C660"/>
      <c r="D660"/>
      <c r="E660"/>
      <c r="F660"/>
      <c r="G660"/>
      <c r="H660"/>
      <c r="I660"/>
      <c r="J660"/>
      <c r="L660"/>
    </row>
    <row r="661" spans="2:12" s="4" customFormat="1" x14ac:dyDescent="0.25">
      <c r="B661"/>
      <c r="C661"/>
      <c r="D661"/>
      <c r="E661"/>
      <c r="F661"/>
      <c r="G661"/>
      <c r="H661"/>
      <c r="I661"/>
      <c r="J661"/>
      <c r="L661"/>
    </row>
    <row r="662" spans="2:12" s="4" customFormat="1" x14ac:dyDescent="0.25">
      <c r="B662"/>
      <c r="C662"/>
      <c r="D662"/>
      <c r="E662"/>
      <c r="F662"/>
      <c r="G662"/>
      <c r="H662"/>
      <c r="I662"/>
      <c r="J662"/>
      <c r="L662"/>
    </row>
    <row r="663" spans="2:12" s="4" customFormat="1" x14ac:dyDescent="0.25">
      <c r="B663"/>
      <c r="C663"/>
      <c r="D663"/>
      <c r="E663"/>
      <c r="F663"/>
      <c r="G663"/>
      <c r="H663"/>
      <c r="I663"/>
      <c r="J663"/>
      <c r="L663"/>
    </row>
    <row r="664" spans="2:12" s="4" customFormat="1" x14ac:dyDescent="0.25">
      <c r="B664"/>
      <c r="C664"/>
      <c r="D664"/>
      <c r="E664"/>
      <c r="F664"/>
      <c r="G664"/>
      <c r="H664"/>
      <c r="I664"/>
      <c r="J664"/>
      <c r="L664"/>
    </row>
    <row r="665" spans="2:12" s="4" customFormat="1" x14ac:dyDescent="0.25">
      <c r="B665"/>
      <c r="C665"/>
      <c r="D665"/>
      <c r="E665"/>
      <c r="F665"/>
      <c r="G665"/>
      <c r="H665"/>
      <c r="I665"/>
      <c r="J665"/>
      <c r="L665"/>
    </row>
    <row r="666" spans="2:12" s="4" customFormat="1" x14ac:dyDescent="0.25">
      <c r="B666"/>
      <c r="C666"/>
      <c r="D666"/>
      <c r="E666"/>
      <c r="F666"/>
      <c r="G666"/>
      <c r="H666"/>
      <c r="I666"/>
      <c r="J666"/>
      <c r="L666"/>
    </row>
    <row r="667" spans="2:12" s="4" customFormat="1" x14ac:dyDescent="0.25">
      <c r="B667"/>
      <c r="C667"/>
      <c r="D667"/>
      <c r="E667"/>
      <c r="F667"/>
      <c r="G667"/>
      <c r="H667"/>
      <c r="I667"/>
      <c r="J667"/>
      <c r="L667"/>
    </row>
    <row r="668" spans="2:12" s="4" customFormat="1" x14ac:dyDescent="0.25">
      <c r="B668"/>
      <c r="C668"/>
      <c r="D668"/>
      <c r="E668"/>
      <c r="F668"/>
      <c r="G668"/>
      <c r="H668"/>
      <c r="I668"/>
      <c r="J668"/>
      <c r="L668"/>
    </row>
    <row r="669" spans="2:12" s="4" customFormat="1" x14ac:dyDescent="0.25">
      <c r="B669"/>
      <c r="C669"/>
      <c r="D669"/>
      <c r="E669"/>
      <c r="F669"/>
      <c r="G669"/>
      <c r="H669"/>
      <c r="I669"/>
      <c r="J669"/>
      <c r="L669"/>
    </row>
    <row r="670" spans="2:12" s="4" customFormat="1" x14ac:dyDescent="0.25">
      <c r="B670"/>
      <c r="C670"/>
      <c r="D670"/>
      <c r="E670"/>
      <c r="F670"/>
      <c r="G670"/>
      <c r="H670"/>
      <c r="I670"/>
      <c r="J670"/>
      <c r="L670"/>
    </row>
    <row r="671" spans="2:12" s="4" customFormat="1" x14ac:dyDescent="0.25">
      <c r="B671"/>
      <c r="C671"/>
      <c r="D671"/>
      <c r="E671"/>
      <c r="F671"/>
      <c r="G671"/>
      <c r="H671"/>
      <c r="I671"/>
      <c r="J671"/>
      <c r="L671"/>
    </row>
    <row r="672" spans="2:12" s="4" customFormat="1" x14ac:dyDescent="0.25">
      <c r="B672"/>
      <c r="C672"/>
      <c r="D672"/>
      <c r="E672"/>
      <c r="F672"/>
      <c r="G672"/>
      <c r="H672"/>
      <c r="I672"/>
      <c r="J672"/>
      <c r="L672"/>
    </row>
    <row r="673" spans="2:12" s="4" customFormat="1" x14ac:dyDescent="0.25">
      <c r="B673"/>
      <c r="C673"/>
      <c r="D673"/>
      <c r="E673"/>
      <c r="F673"/>
      <c r="G673"/>
      <c r="H673"/>
      <c r="I673"/>
      <c r="J673"/>
      <c r="L673"/>
    </row>
    <row r="674" spans="2:12" s="4" customFormat="1" x14ac:dyDescent="0.25">
      <c r="B674"/>
      <c r="C674"/>
      <c r="D674"/>
      <c r="E674"/>
      <c r="F674"/>
      <c r="G674"/>
      <c r="H674"/>
      <c r="I674"/>
      <c r="J674"/>
      <c r="L674"/>
    </row>
    <row r="675" spans="2:12" s="4" customFormat="1" x14ac:dyDescent="0.25">
      <c r="B675"/>
      <c r="C675"/>
      <c r="D675"/>
      <c r="E675"/>
      <c r="F675"/>
      <c r="G675"/>
      <c r="H675"/>
      <c r="I675"/>
      <c r="J675"/>
      <c r="L675"/>
    </row>
    <row r="676" spans="2:12" s="4" customFormat="1" x14ac:dyDescent="0.25">
      <c r="B676"/>
      <c r="C676"/>
      <c r="D676"/>
      <c r="E676"/>
      <c r="F676"/>
      <c r="G676"/>
      <c r="H676"/>
      <c r="I676"/>
      <c r="J676"/>
      <c r="L676"/>
    </row>
    <row r="677" spans="2:12" s="4" customFormat="1" x14ac:dyDescent="0.25">
      <c r="B677"/>
      <c r="C677"/>
      <c r="D677"/>
      <c r="E677"/>
      <c r="F677"/>
      <c r="G677"/>
      <c r="H677"/>
      <c r="I677"/>
      <c r="J677"/>
      <c r="L677"/>
    </row>
    <row r="678" spans="2:12" s="4" customFormat="1" x14ac:dyDescent="0.25">
      <c r="B678"/>
      <c r="C678"/>
      <c r="D678"/>
      <c r="E678"/>
      <c r="F678"/>
      <c r="G678"/>
      <c r="H678"/>
      <c r="I678"/>
      <c r="J678"/>
      <c r="L678"/>
    </row>
    <row r="679" spans="2:12" s="4" customFormat="1" x14ac:dyDescent="0.25">
      <c r="B679"/>
      <c r="C679"/>
      <c r="D679"/>
      <c r="E679"/>
      <c r="F679"/>
      <c r="G679"/>
      <c r="H679"/>
      <c r="I679"/>
      <c r="J679"/>
      <c r="L679"/>
    </row>
    <row r="680" spans="2:12" s="4" customFormat="1" x14ac:dyDescent="0.25">
      <c r="B680"/>
      <c r="C680"/>
      <c r="D680"/>
      <c r="E680"/>
      <c r="F680"/>
      <c r="G680"/>
      <c r="H680"/>
      <c r="I680"/>
      <c r="J680"/>
      <c r="L680"/>
    </row>
    <row r="681" spans="2:12" s="4" customFormat="1" x14ac:dyDescent="0.25">
      <c r="B681"/>
      <c r="C681"/>
      <c r="D681"/>
      <c r="E681"/>
      <c r="F681"/>
      <c r="G681"/>
      <c r="H681"/>
      <c r="I681"/>
      <c r="J681"/>
      <c r="L681"/>
    </row>
    <row r="682" spans="2:12" s="4" customFormat="1" x14ac:dyDescent="0.25">
      <c r="B682"/>
      <c r="C682"/>
      <c r="D682"/>
      <c r="E682"/>
      <c r="F682"/>
      <c r="G682"/>
      <c r="H682"/>
      <c r="I682"/>
      <c r="J682"/>
      <c r="L682"/>
    </row>
    <row r="683" spans="2:12" s="4" customFormat="1" x14ac:dyDescent="0.25">
      <c r="B683"/>
      <c r="C683"/>
      <c r="D683"/>
      <c r="E683"/>
      <c r="F683"/>
      <c r="G683"/>
      <c r="H683"/>
      <c r="I683"/>
      <c r="J683"/>
      <c r="L683"/>
    </row>
    <row r="684" spans="2:12" s="4" customFormat="1" x14ac:dyDescent="0.25">
      <c r="B684"/>
      <c r="C684"/>
      <c r="D684"/>
      <c r="E684"/>
      <c r="F684"/>
      <c r="G684"/>
      <c r="H684"/>
      <c r="I684"/>
      <c r="J684"/>
      <c r="L684"/>
    </row>
    <row r="685" spans="2:12" s="4" customFormat="1" x14ac:dyDescent="0.25">
      <c r="B685"/>
      <c r="C685"/>
      <c r="D685"/>
      <c r="E685"/>
      <c r="F685"/>
      <c r="G685"/>
      <c r="H685"/>
      <c r="I685"/>
      <c r="J685"/>
      <c r="L685"/>
    </row>
    <row r="686" spans="2:12" s="4" customFormat="1" x14ac:dyDescent="0.25">
      <c r="B686"/>
      <c r="C686"/>
      <c r="D686"/>
      <c r="E686"/>
      <c r="F686"/>
      <c r="G686"/>
      <c r="H686"/>
      <c r="I686"/>
      <c r="J686"/>
      <c r="L686"/>
    </row>
    <row r="687" spans="2:12" s="4" customFormat="1" x14ac:dyDescent="0.25">
      <c r="B687"/>
      <c r="C687"/>
      <c r="D687"/>
      <c r="E687"/>
      <c r="F687"/>
      <c r="G687"/>
      <c r="H687"/>
      <c r="I687"/>
      <c r="J687"/>
      <c r="L687"/>
    </row>
    <row r="688" spans="2:12" s="4" customFormat="1" x14ac:dyDescent="0.25">
      <c r="B688"/>
      <c r="C688"/>
      <c r="D688"/>
      <c r="E688"/>
      <c r="F688"/>
      <c r="G688"/>
      <c r="H688"/>
      <c r="I688"/>
      <c r="J688"/>
      <c r="L688"/>
    </row>
    <row r="689" spans="2:12" s="4" customFormat="1" x14ac:dyDescent="0.25">
      <c r="B689"/>
      <c r="C689"/>
      <c r="D689"/>
      <c r="E689"/>
      <c r="F689"/>
      <c r="G689"/>
      <c r="H689"/>
      <c r="I689"/>
      <c r="J689"/>
      <c r="L689"/>
    </row>
    <row r="690" spans="2:12" s="4" customFormat="1" x14ac:dyDescent="0.25">
      <c r="B690"/>
      <c r="C690"/>
      <c r="D690"/>
      <c r="E690"/>
      <c r="F690"/>
      <c r="G690"/>
      <c r="H690"/>
      <c r="I690"/>
      <c r="J690"/>
      <c r="L690"/>
    </row>
    <row r="691" spans="2:12" s="4" customFormat="1" x14ac:dyDescent="0.25">
      <c r="B691"/>
      <c r="C691"/>
      <c r="D691"/>
      <c r="E691"/>
      <c r="F691"/>
      <c r="G691"/>
      <c r="H691"/>
      <c r="I691"/>
      <c r="J691"/>
      <c r="L691"/>
    </row>
    <row r="692" spans="2:12" s="4" customFormat="1" x14ac:dyDescent="0.25">
      <c r="B692"/>
      <c r="C692"/>
      <c r="D692"/>
      <c r="E692"/>
      <c r="F692"/>
      <c r="G692"/>
      <c r="H692"/>
      <c r="I692"/>
      <c r="J692"/>
      <c r="L692"/>
    </row>
    <row r="693" spans="2:12" s="4" customFormat="1" x14ac:dyDescent="0.25">
      <c r="B693"/>
      <c r="C693"/>
      <c r="D693"/>
      <c r="E693"/>
      <c r="F693"/>
      <c r="G693"/>
      <c r="H693"/>
      <c r="I693"/>
      <c r="J693"/>
      <c r="L693"/>
    </row>
    <row r="694" spans="2:12" s="4" customFormat="1" x14ac:dyDescent="0.25">
      <c r="B694"/>
      <c r="C694"/>
      <c r="D694"/>
      <c r="E694"/>
      <c r="F694"/>
      <c r="G694"/>
      <c r="H694"/>
      <c r="I694"/>
      <c r="J694"/>
      <c r="L694"/>
    </row>
    <row r="695" spans="2:12" s="4" customFormat="1" x14ac:dyDescent="0.25">
      <c r="B695"/>
      <c r="C695"/>
      <c r="D695"/>
      <c r="E695"/>
      <c r="F695"/>
      <c r="G695"/>
      <c r="H695"/>
      <c r="I695"/>
      <c r="J695"/>
      <c r="L695"/>
    </row>
    <row r="696" spans="2:12" s="4" customFormat="1" x14ac:dyDescent="0.25">
      <c r="B696"/>
      <c r="C696"/>
      <c r="D696"/>
      <c r="E696"/>
      <c r="F696"/>
      <c r="G696"/>
      <c r="H696"/>
      <c r="I696"/>
      <c r="J696"/>
      <c r="L696"/>
    </row>
    <row r="697" spans="2:12" s="4" customFormat="1" x14ac:dyDescent="0.25">
      <c r="B697"/>
      <c r="C697"/>
      <c r="D697"/>
      <c r="E697"/>
      <c r="F697"/>
      <c r="G697"/>
      <c r="H697"/>
      <c r="I697"/>
      <c r="J697"/>
      <c r="L697"/>
    </row>
    <row r="698" spans="2:12" s="4" customFormat="1" x14ac:dyDescent="0.25">
      <c r="B698"/>
      <c r="C698"/>
      <c r="D698"/>
      <c r="E698"/>
      <c r="F698"/>
      <c r="G698"/>
      <c r="H698"/>
      <c r="I698"/>
      <c r="J698"/>
      <c r="L698"/>
    </row>
    <row r="699" spans="2:12" s="4" customFormat="1" x14ac:dyDescent="0.25">
      <c r="B699"/>
      <c r="C699"/>
      <c r="D699"/>
      <c r="E699"/>
      <c r="F699"/>
      <c r="G699"/>
      <c r="H699"/>
      <c r="I699"/>
      <c r="J699"/>
      <c r="L699"/>
    </row>
    <row r="700" spans="2:12" s="4" customFormat="1" x14ac:dyDescent="0.25">
      <c r="B700"/>
      <c r="C700"/>
      <c r="D700"/>
      <c r="E700"/>
      <c r="F700"/>
      <c r="G700"/>
      <c r="H700"/>
      <c r="I700"/>
      <c r="J700"/>
      <c r="L700"/>
    </row>
    <row r="701" spans="2:12" s="4" customFormat="1" x14ac:dyDescent="0.25">
      <c r="B701"/>
      <c r="C701"/>
      <c r="D701"/>
      <c r="E701"/>
      <c r="F701"/>
      <c r="G701"/>
      <c r="H701"/>
      <c r="I701"/>
      <c r="J701"/>
      <c r="L701"/>
    </row>
    <row r="702" spans="2:12" s="4" customFormat="1" x14ac:dyDescent="0.25">
      <c r="B702"/>
      <c r="C702"/>
      <c r="D702"/>
      <c r="E702"/>
      <c r="F702"/>
      <c r="G702"/>
      <c r="H702"/>
      <c r="I702"/>
      <c r="J702"/>
      <c r="L702"/>
    </row>
    <row r="703" spans="2:12" s="4" customFormat="1" x14ac:dyDescent="0.25">
      <c r="B703"/>
      <c r="C703"/>
      <c r="D703"/>
      <c r="E703"/>
      <c r="F703"/>
      <c r="G703"/>
      <c r="H703"/>
      <c r="I703"/>
      <c r="J703"/>
      <c r="L703"/>
    </row>
    <row r="704" spans="2:12" s="4" customFormat="1" x14ac:dyDescent="0.25">
      <c r="B704"/>
      <c r="C704"/>
      <c r="D704"/>
      <c r="E704"/>
      <c r="F704"/>
      <c r="G704"/>
      <c r="H704"/>
      <c r="I704"/>
      <c r="J704"/>
      <c r="L704"/>
    </row>
    <row r="705" spans="2:12" s="4" customFormat="1" x14ac:dyDescent="0.25">
      <c r="B705"/>
      <c r="C705"/>
      <c r="D705"/>
      <c r="E705"/>
      <c r="F705"/>
      <c r="G705"/>
      <c r="H705"/>
      <c r="I705"/>
      <c r="J705"/>
      <c r="L705"/>
    </row>
    <row r="706" spans="2:12" s="4" customFormat="1" x14ac:dyDescent="0.25">
      <c r="B706"/>
      <c r="C706"/>
      <c r="D706"/>
      <c r="E706"/>
      <c r="F706"/>
      <c r="G706"/>
      <c r="H706"/>
      <c r="I706"/>
      <c r="J706"/>
      <c r="L706"/>
    </row>
    <row r="707" spans="2:12" s="4" customFormat="1" x14ac:dyDescent="0.25">
      <c r="B707"/>
      <c r="C707"/>
      <c r="D707"/>
      <c r="E707"/>
      <c r="F707"/>
      <c r="G707"/>
      <c r="H707"/>
      <c r="I707"/>
      <c r="J707"/>
      <c r="L707"/>
    </row>
    <row r="708" spans="2:12" s="4" customFormat="1" x14ac:dyDescent="0.25">
      <c r="B708"/>
      <c r="C708"/>
      <c r="D708"/>
      <c r="E708"/>
      <c r="F708"/>
      <c r="G708"/>
      <c r="H708"/>
      <c r="I708"/>
      <c r="J708"/>
      <c r="L708"/>
    </row>
    <row r="709" spans="2:12" s="4" customFormat="1" x14ac:dyDescent="0.25">
      <c r="B709"/>
      <c r="C709"/>
      <c r="D709"/>
      <c r="E709"/>
      <c r="F709"/>
      <c r="G709"/>
      <c r="H709"/>
      <c r="I709"/>
      <c r="J709"/>
      <c r="L709"/>
    </row>
    <row r="710" spans="2:12" s="4" customFormat="1" x14ac:dyDescent="0.25">
      <c r="B710"/>
      <c r="C710"/>
      <c r="D710"/>
      <c r="E710"/>
      <c r="F710"/>
      <c r="G710"/>
      <c r="H710"/>
      <c r="I710"/>
      <c r="J710"/>
      <c r="L710"/>
    </row>
    <row r="711" spans="2:12" s="4" customFormat="1" x14ac:dyDescent="0.25">
      <c r="B711"/>
      <c r="C711"/>
      <c r="D711"/>
      <c r="E711"/>
      <c r="F711"/>
      <c r="G711"/>
      <c r="H711"/>
      <c r="I711"/>
      <c r="J711"/>
      <c r="L711"/>
    </row>
    <row r="712" spans="2:12" s="4" customFormat="1" x14ac:dyDescent="0.25">
      <c r="B712"/>
      <c r="C712"/>
      <c r="D712"/>
      <c r="E712"/>
      <c r="F712"/>
      <c r="G712"/>
      <c r="H712"/>
      <c r="I712"/>
      <c r="J712"/>
      <c r="L712"/>
    </row>
    <row r="713" spans="2:12" s="4" customFormat="1" x14ac:dyDescent="0.25">
      <c r="B713"/>
      <c r="C713"/>
      <c r="D713"/>
      <c r="E713"/>
      <c r="F713"/>
      <c r="G713"/>
      <c r="H713"/>
      <c r="I713"/>
      <c r="J713"/>
      <c r="L713"/>
    </row>
    <row r="714" spans="2:12" s="4" customFormat="1" x14ac:dyDescent="0.25">
      <c r="B714"/>
      <c r="C714"/>
      <c r="D714"/>
      <c r="E714"/>
      <c r="F714"/>
      <c r="G714"/>
      <c r="H714"/>
      <c r="I714"/>
      <c r="J714"/>
      <c r="L714"/>
    </row>
    <row r="715" spans="2:12" s="4" customFormat="1" x14ac:dyDescent="0.25">
      <c r="B715"/>
      <c r="C715"/>
      <c r="D715"/>
      <c r="E715"/>
      <c r="F715"/>
      <c r="G715"/>
      <c r="H715"/>
      <c r="I715"/>
      <c r="J715"/>
      <c r="L715"/>
    </row>
    <row r="716" spans="2:12" s="4" customFormat="1" x14ac:dyDescent="0.25">
      <c r="B716"/>
      <c r="C716"/>
      <c r="D716"/>
      <c r="E716"/>
      <c r="F716"/>
      <c r="G716"/>
      <c r="H716"/>
      <c r="I716"/>
      <c r="J716"/>
      <c r="L716"/>
    </row>
    <row r="717" spans="2:12" s="4" customFormat="1" x14ac:dyDescent="0.25">
      <c r="B717"/>
      <c r="C717"/>
      <c r="D717"/>
      <c r="E717"/>
      <c r="F717"/>
      <c r="G717"/>
      <c r="H717"/>
      <c r="I717"/>
      <c r="J717"/>
      <c r="L717"/>
    </row>
    <row r="718" spans="2:12" s="4" customFormat="1" x14ac:dyDescent="0.25">
      <c r="B718"/>
      <c r="C718"/>
      <c r="D718"/>
      <c r="E718"/>
      <c r="F718"/>
      <c r="G718"/>
      <c r="H718"/>
      <c r="I718"/>
      <c r="J718"/>
      <c r="L718"/>
    </row>
    <row r="719" spans="2:12" s="4" customFormat="1" x14ac:dyDescent="0.25">
      <c r="B719"/>
      <c r="C719"/>
      <c r="D719"/>
      <c r="E719"/>
      <c r="F719"/>
      <c r="G719"/>
      <c r="H719"/>
      <c r="I719"/>
      <c r="J719"/>
      <c r="L719"/>
    </row>
    <row r="720" spans="2:12" s="4" customFormat="1" x14ac:dyDescent="0.25">
      <c r="B720"/>
      <c r="C720"/>
      <c r="D720"/>
      <c r="E720"/>
      <c r="F720"/>
      <c r="G720"/>
      <c r="H720"/>
      <c r="I720"/>
      <c r="J720"/>
      <c r="L720"/>
    </row>
    <row r="721" spans="2:12" s="4" customFormat="1" x14ac:dyDescent="0.25">
      <c r="B721"/>
      <c r="C721"/>
      <c r="D721"/>
      <c r="E721"/>
      <c r="F721"/>
      <c r="G721"/>
      <c r="H721"/>
      <c r="I721"/>
      <c r="J721"/>
      <c r="L721"/>
    </row>
    <row r="722" spans="2:12" s="4" customFormat="1" x14ac:dyDescent="0.25">
      <c r="B722"/>
      <c r="C722"/>
      <c r="D722"/>
      <c r="E722"/>
      <c r="F722"/>
      <c r="G722"/>
      <c r="H722"/>
      <c r="I722"/>
      <c r="J722"/>
      <c r="L722"/>
    </row>
    <row r="723" spans="2:12" s="4" customFormat="1" x14ac:dyDescent="0.25">
      <c r="B723"/>
      <c r="C723"/>
      <c r="D723"/>
      <c r="E723"/>
      <c r="F723"/>
      <c r="G723"/>
      <c r="H723"/>
      <c r="I723"/>
      <c r="J723"/>
      <c r="L723"/>
    </row>
    <row r="724" spans="2:12" s="4" customFormat="1" x14ac:dyDescent="0.25">
      <c r="B724"/>
      <c r="C724"/>
      <c r="D724"/>
      <c r="E724"/>
      <c r="F724"/>
      <c r="G724"/>
      <c r="H724"/>
      <c r="I724"/>
      <c r="J724"/>
      <c r="L724"/>
    </row>
    <row r="725" spans="2:12" s="4" customFormat="1" x14ac:dyDescent="0.25">
      <c r="B725"/>
      <c r="C725"/>
      <c r="D725"/>
      <c r="E725"/>
      <c r="F725"/>
      <c r="G725"/>
      <c r="H725"/>
      <c r="I725"/>
      <c r="J725"/>
      <c r="L725"/>
    </row>
    <row r="726" spans="2:12" s="4" customFormat="1" x14ac:dyDescent="0.25">
      <c r="B726"/>
      <c r="C726"/>
      <c r="D726"/>
      <c r="E726"/>
      <c r="F726"/>
      <c r="G726"/>
      <c r="H726"/>
      <c r="I726"/>
      <c r="J726"/>
      <c r="L726"/>
    </row>
    <row r="727" spans="2:12" s="4" customFormat="1" x14ac:dyDescent="0.25">
      <c r="B727"/>
      <c r="C727"/>
      <c r="D727"/>
      <c r="E727"/>
      <c r="F727"/>
      <c r="G727"/>
      <c r="H727"/>
      <c r="I727"/>
      <c r="J727"/>
      <c r="L727"/>
    </row>
    <row r="728" spans="2:12" s="4" customFormat="1" x14ac:dyDescent="0.25">
      <c r="B728"/>
      <c r="C728"/>
      <c r="D728"/>
      <c r="E728"/>
      <c r="F728"/>
      <c r="G728"/>
      <c r="H728"/>
      <c r="I728"/>
      <c r="J728"/>
      <c r="L728"/>
    </row>
    <row r="729" spans="2:12" s="4" customFormat="1" x14ac:dyDescent="0.25">
      <c r="B729"/>
      <c r="C729"/>
      <c r="D729"/>
      <c r="E729"/>
      <c r="F729"/>
      <c r="G729"/>
      <c r="H729"/>
      <c r="I729"/>
      <c r="J729"/>
      <c r="L729"/>
    </row>
    <row r="730" spans="2:12" s="4" customFormat="1" x14ac:dyDescent="0.25">
      <c r="B730"/>
      <c r="C730"/>
      <c r="D730"/>
      <c r="E730"/>
      <c r="F730"/>
      <c r="G730"/>
      <c r="H730"/>
      <c r="I730"/>
      <c r="J730"/>
      <c r="L730"/>
    </row>
    <row r="731" spans="2:12" s="4" customFormat="1" x14ac:dyDescent="0.25">
      <c r="B731"/>
      <c r="C731"/>
      <c r="D731"/>
      <c r="E731"/>
      <c r="F731"/>
      <c r="G731"/>
      <c r="H731"/>
      <c r="I731"/>
      <c r="J731"/>
      <c r="L731"/>
    </row>
    <row r="732" spans="2:12" s="4" customFormat="1" x14ac:dyDescent="0.25">
      <c r="B732"/>
      <c r="C732"/>
      <c r="D732"/>
      <c r="E732"/>
      <c r="F732"/>
      <c r="G732"/>
      <c r="H732"/>
      <c r="I732"/>
      <c r="J732"/>
      <c r="L732"/>
    </row>
    <row r="733" spans="2:12" s="4" customFormat="1" x14ac:dyDescent="0.25">
      <c r="B733"/>
      <c r="C733"/>
      <c r="D733"/>
      <c r="E733"/>
      <c r="F733"/>
      <c r="G733"/>
      <c r="H733"/>
      <c r="I733"/>
      <c r="J733"/>
      <c r="L733"/>
    </row>
    <row r="734" spans="2:12" s="4" customFormat="1" x14ac:dyDescent="0.25">
      <c r="B734"/>
      <c r="C734"/>
      <c r="D734"/>
      <c r="E734"/>
      <c r="F734"/>
      <c r="G734"/>
      <c r="H734"/>
      <c r="I734"/>
      <c r="J734"/>
      <c r="L734"/>
    </row>
    <row r="735" spans="2:12" s="4" customFormat="1" x14ac:dyDescent="0.25">
      <c r="B735"/>
      <c r="C735"/>
      <c r="D735"/>
      <c r="E735"/>
      <c r="F735"/>
      <c r="G735"/>
      <c r="H735"/>
      <c r="I735"/>
      <c r="J735"/>
      <c r="L735"/>
    </row>
    <row r="736" spans="2:12" s="4" customFormat="1" x14ac:dyDescent="0.25">
      <c r="B736"/>
      <c r="C736"/>
      <c r="D736"/>
      <c r="E736"/>
      <c r="F736"/>
      <c r="G736"/>
      <c r="H736"/>
      <c r="I736"/>
      <c r="J736"/>
      <c r="L736"/>
    </row>
    <row r="737" spans="2:12" s="4" customFormat="1" x14ac:dyDescent="0.25">
      <c r="B737"/>
      <c r="C737"/>
      <c r="D737"/>
      <c r="E737"/>
      <c r="F737"/>
      <c r="G737"/>
      <c r="H737"/>
      <c r="I737"/>
      <c r="J737"/>
      <c r="L737"/>
    </row>
    <row r="738" spans="2:12" s="4" customFormat="1" x14ac:dyDescent="0.25">
      <c r="B738"/>
      <c r="C738"/>
      <c r="D738"/>
      <c r="E738"/>
      <c r="F738"/>
      <c r="G738"/>
      <c r="H738"/>
      <c r="I738"/>
      <c r="J738"/>
      <c r="L738"/>
    </row>
    <row r="739" spans="2:12" s="4" customFormat="1" x14ac:dyDescent="0.25">
      <c r="B739"/>
      <c r="C739"/>
      <c r="D739"/>
      <c r="E739"/>
      <c r="F739"/>
      <c r="G739"/>
      <c r="H739"/>
      <c r="I739"/>
      <c r="J739"/>
      <c r="L739"/>
    </row>
    <row r="740" spans="2:12" s="4" customFormat="1" x14ac:dyDescent="0.25">
      <c r="B740"/>
      <c r="C740"/>
      <c r="D740"/>
      <c r="E740"/>
      <c r="F740"/>
      <c r="G740"/>
      <c r="H740"/>
      <c r="I740"/>
      <c r="J740"/>
      <c r="L740"/>
    </row>
    <row r="741" spans="2:12" s="4" customFormat="1" x14ac:dyDescent="0.25">
      <c r="B741"/>
      <c r="C741"/>
      <c r="D741"/>
      <c r="E741"/>
      <c r="F741"/>
      <c r="G741"/>
      <c r="H741"/>
      <c r="I741"/>
      <c r="J741"/>
      <c r="L741"/>
    </row>
    <row r="742" spans="2:12" s="4" customFormat="1" x14ac:dyDescent="0.25">
      <c r="B742"/>
      <c r="C742"/>
      <c r="D742"/>
      <c r="E742"/>
      <c r="F742"/>
      <c r="G742"/>
      <c r="H742"/>
      <c r="I742"/>
      <c r="J742"/>
      <c r="L742"/>
    </row>
    <row r="743" spans="2:12" s="4" customFormat="1" x14ac:dyDescent="0.25">
      <c r="B743"/>
      <c r="C743"/>
      <c r="D743"/>
      <c r="E743"/>
      <c r="F743"/>
      <c r="G743"/>
      <c r="H743"/>
      <c r="I743"/>
      <c r="J743"/>
      <c r="L743"/>
    </row>
    <row r="744" spans="2:12" s="4" customFormat="1" x14ac:dyDescent="0.25">
      <c r="B744"/>
      <c r="C744"/>
      <c r="D744"/>
      <c r="E744"/>
      <c r="F744"/>
      <c r="G744"/>
      <c r="H744"/>
      <c r="I744"/>
      <c r="J744"/>
      <c r="L744"/>
    </row>
    <row r="745" spans="2:12" s="4" customFormat="1" x14ac:dyDescent="0.25">
      <c r="B745"/>
      <c r="C745"/>
      <c r="D745"/>
      <c r="E745"/>
      <c r="F745"/>
      <c r="G745"/>
      <c r="H745"/>
      <c r="I745"/>
      <c r="J745"/>
      <c r="L745"/>
    </row>
    <row r="746" spans="2:12" s="4" customFormat="1" x14ac:dyDescent="0.25">
      <c r="B746"/>
      <c r="C746"/>
      <c r="D746"/>
      <c r="E746"/>
      <c r="F746"/>
      <c r="G746"/>
      <c r="H746"/>
      <c r="I746"/>
      <c r="J746"/>
      <c r="L746"/>
    </row>
    <row r="747" spans="2:12" s="4" customFormat="1" x14ac:dyDescent="0.25">
      <c r="B747"/>
      <c r="C747"/>
      <c r="D747"/>
      <c r="E747"/>
      <c r="F747"/>
      <c r="G747"/>
      <c r="H747"/>
      <c r="I747"/>
      <c r="J747"/>
      <c r="L747"/>
    </row>
    <row r="748" spans="2:12" s="4" customFormat="1" x14ac:dyDescent="0.25">
      <c r="B748"/>
      <c r="C748"/>
      <c r="D748"/>
      <c r="E748"/>
      <c r="F748"/>
      <c r="G748"/>
      <c r="H748"/>
      <c r="I748"/>
      <c r="J748"/>
      <c r="L748"/>
    </row>
    <row r="749" spans="2:12" s="4" customFormat="1" x14ac:dyDescent="0.25">
      <c r="B749"/>
      <c r="C749"/>
      <c r="D749"/>
      <c r="E749"/>
      <c r="F749"/>
      <c r="G749"/>
      <c r="H749"/>
      <c r="I749"/>
      <c r="J749"/>
      <c r="L749"/>
    </row>
    <row r="750" spans="2:12" s="4" customFormat="1" x14ac:dyDescent="0.25">
      <c r="B750"/>
      <c r="C750"/>
      <c r="D750"/>
      <c r="E750"/>
      <c r="F750"/>
      <c r="G750"/>
      <c r="H750"/>
      <c r="I750"/>
      <c r="J750"/>
      <c r="L750"/>
    </row>
    <row r="751" spans="2:12" s="4" customFormat="1" x14ac:dyDescent="0.25">
      <c r="B751"/>
      <c r="C751"/>
      <c r="D751"/>
      <c r="E751"/>
      <c r="F751"/>
      <c r="G751"/>
      <c r="H751"/>
      <c r="I751"/>
      <c r="J751"/>
      <c r="L751"/>
    </row>
    <row r="752" spans="2:12" s="4" customFormat="1" x14ac:dyDescent="0.25">
      <c r="B752"/>
      <c r="C752"/>
      <c r="D752"/>
      <c r="E752"/>
      <c r="F752"/>
      <c r="G752"/>
      <c r="H752"/>
      <c r="I752"/>
      <c r="J752"/>
      <c r="L752"/>
    </row>
    <row r="753" spans="2:12" s="4" customFormat="1" x14ac:dyDescent="0.25">
      <c r="B753"/>
      <c r="C753"/>
      <c r="D753"/>
      <c r="E753"/>
      <c r="F753"/>
      <c r="G753"/>
      <c r="H753"/>
      <c r="I753"/>
      <c r="J753"/>
      <c r="L753"/>
    </row>
    <row r="754" spans="2:12" s="4" customFormat="1" x14ac:dyDescent="0.25">
      <c r="B754"/>
      <c r="C754"/>
      <c r="D754"/>
      <c r="E754"/>
      <c r="F754"/>
      <c r="G754"/>
      <c r="H754"/>
      <c r="I754"/>
      <c r="J754"/>
      <c r="L754"/>
    </row>
    <row r="755" spans="2:12" s="4" customFormat="1" x14ac:dyDescent="0.25">
      <c r="B755"/>
      <c r="C755"/>
      <c r="D755"/>
      <c r="E755"/>
      <c r="F755"/>
      <c r="G755"/>
      <c r="H755"/>
      <c r="I755"/>
      <c r="J755"/>
      <c r="L755"/>
    </row>
    <row r="756" spans="2:12" s="4" customFormat="1" x14ac:dyDescent="0.25">
      <c r="B756"/>
      <c r="C756"/>
      <c r="D756"/>
      <c r="E756"/>
      <c r="F756"/>
      <c r="G756"/>
      <c r="H756"/>
      <c r="I756"/>
      <c r="J756"/>
      <c r="L756"/>
    </row>
    <row r="757" spans="2:12" s="4" customFormat="1" x14ac:dyDescent="0.25">
      <c r="B757"/>
      <c r="C757"/>
      <c r="D757"/>
      <c r="E757"/>
      <c r="F757"/>
      <c r="G757"/>
      <c r="H757"/>
      <c r="I757"/>
      <c r="J757"/>
      <c r="L757"/>
    </row>
    <row r="758" spans="2:12" s="4" customFormat="1" x14ac:dyDescent="0.25">
      <c r="B758"/>
      <c r="C758"/>
      <c r="D758"/>
      <c r="E758"/>
      <c r="F758"/>
      <c r="G758"/>
      <c r="H758"/>
      <c r="I758"/>
      <c r="J758"/>
      <c r="L758"/>
    </row>
    <row r="759" spans="2:12" s="4" customFormat="1" x14ac:dyDescent="0.25">
      <c r="B759"/>
      <c r="C759"/>
      <c r="D759"/>
      <c r="E759"/>
      <c r="F759"/>
      <c r="G759"/>
      <c r="H759"/>
      <c r="I759"/>
      <c r="J759"/>
      <c r="L759"/>
    </row>
    <row r="760" spans="2:12" s="4" customFormat="1" x14ac:dyDescent="0.25">
      <c r="B760"/>
      <c r="C760"/>
      <c r="D760"/>
      <c r="E760"/>
      <c r="F760"/>
      <c r="G760"/>
      <c r="H760"/>
      <c r="I760"/>
      <c r="J760"/>
      <c r="L760"/>
    </row>
    <row r="761" spans="2:12" s="4" customFormat="1" x14ac:dyDescent="0.25">
      <c r="B761"/>
      <c r="C761"/>
      <c r="D761"/>
      <c r="E761"/>
      <c r="F761"/>
      <c r="G761"/>
      <c r="H761"/>
      <c r="I761"/>
      <c r="J761"/>
      <c r="L761"/>
    </row>
    <row r="762" spans="2:12" s="4" customFormat="1" x14ac:dyDescent="0.25">
      <c r="B762"/>
      <c r="C762"/>
      <c r="D762"/>
      <c r="E762"/>
      <c r="F762"/>
      <c r="G762"/>
      <c r="H762"/>
      <c r="I762"/>
      <c r="J762"/>
      <c r="L762"/>
    </row>
    <row r="763" spans="2:12" s="4" customFormat="1" x14ac:dyDescent="0.25">
      <c r="B763"/>
      <c r="C763"/>
      <c r="D763"/>
      <c r="E763"/>
      <c r="F763"/>
      <c r="G763"/>
      <c r="H763"/>
      <c r="I763"/>
      <c r="J763"/>
      <c r="L763"/>
    </row>
    <row r="764" spans="2:12" s="4" customFormat="1" x14ac:dyDescent="0.25">
      <c r="B764"/>
      <c r="C764"/>
      <c r="D764"/>
      <c r="E764"/>
      <c r="F764"/>
      <c r="G764"/>
      <c r="H764"/>
      <c r="I764"/>
      <c r="J764"/>
      <c r="L764"/>
    </row>
    <row r="765" spans="2:12" s="4" customFormat="1" x14ac:dyDescent="0.25">
      <c r="B765"/>
      <c r="C765"/>
      <c r="D765"/>
      <c r="E765"/>
      <c r="F765"/>
      <c r="G765"/>
      <c r="H765"/>
      <c r="I765"/>
      <c r="J765"/>
      <c r="L765"/>
    </row>
    <row r="766" spans="2:12" s="4" customFormat="1" x14ac:dyDescent="0.25">
      <c r="B766"/>
      <c r="C766"/>
      <c r="D766"/>
      <c r="E766"/>
      <c r="F766"/>
      <c r="G766"/>
      <c r="H766"/>
      <c r="I766"/>
      <c r="J766"/>
      <c r="L766"/>
    </row>
    <row r="767" spans="2:12" s="4" customFormat="1" x14ac:dyDescent="0.25">
      <c r="B767"/>
      <c r="C767"/>
      <c r="D767"/>
      <c r="E767"/>
      <c r="F767"/>
      <c r="G767"/>
      <c r="H767"/>
      <c r="I767"/>
      <c r="J767"/>
      <c r="L767"/>
    </row>
    <row r="768" spans="2:12" s="4" customFormat="1" x14ac:dyDescent="0.25">
      <c r="B768"/>
      <c r="C768"/>
      <c r="D768"/>
      <c r="E768"/>
      <c r="F768"/>
      <c r="G768"/>
      <c r="H768"/>
      <c r="I768"/>
      <c r="J768"/>
      <c r="L768"/>
    </row>
    <row r="769" spans="2:12" s="4" customFormat="1" x14ac:dyDescent="0.25">
      <c r="B769"/>
      <c r="C769"/>
      <c r="D769"/>
      <c r="E769"/>
      <c r="F769"/>
      <c r="G769"/>
      <c r="H769"/>
      <c r="I769"/>
      <c r="J769"/>
      <c r="L769"/>
    </row>
    <row r="770" spans="2:12" s="4" customFormat="1" x14ac:dyDescent="0.25">
      <c r="B770"/>
      <c r="C770"/>
      <c r="D770"/>
      <c r="E770"/>
      <c r="F770"/>
      <c r="G770"/>
      <c r="H770"/>
      <c r="I770"/>
      <c r="J770"/>
      <c r="L770"/>
    </row>
    <row r="771" spans="2:12" s="4" customFormat="1" x14ac:dyDescent="0.25">
      <c r="B771"/>
      <c r="C771"/>
      <c r="D771"/>
      <c r="E771"/>
      <c r="F771"/>
      <c r="G771"/>
      <c r="H771"/>
      <c r="I771"/>
      <c r="J771"/>
      <c r="L771"/>
    </row>
    <row r="772" spans="2:12" s="4" customFormat="1" x14ac:dyDescent="0.25">
      <c r="B772"/>
      <c r="C772"/>
      <c r="D772"/>
      <c r="E772"/>
      <c r="F772"/>
      <c r="G772"/>
      <c r="H772"/>
      <c r="I772"/>
      <c r="J772"/>
      <c r="L772"/>
    </row>
    <row r="773" spans="2:12" s="4" customFormat="1" x14ac:dyDescent="0.25">
      <c r="B773"/>
      <c r="C773"/>
      <c r="D773"/>
      <c r="E773"/>
      <c r="F773"/>
      <c r="G773"/>
      <c r="H773"/>
      <c r="I773"/>
      <c r="J773"/>
      <c r="L773"/>
    </row>
    <row r="774" spans="2:12" s="4" customFormat="1" x14ac:dyDescent="0.25">
      <c r="B774"/>
      <c r="C774"/>
      <c r="D774"/>
      <c r="E774"/>
      <c r="F774"/>
      <c r="G774"/>
      <c r="H774"/>
      <c r="I774"/>
      <c r="J774"/>
      <c r="L774"/>
    </row>
    <row r="775" spans="2:12" s="4" customFormat="1" x14ac:dyDescent="0.25">
      <c r="B775"/>
      <c r="C775"/>
      <c r="D775"/>
      <c r="E775"/>
      <c r="F775"/>
      <c r="G775"/>
      <c r="H775"/>
      <c r="I775"/>
      <c r="J775"/>
      <c r="L775"/>
    </row>
    <row r="776" spans="2:12" s="4" customFormat="1" x14ac:dyDescent="0.25">
      <c r="B776"/>
      <c r="C776"/>
      <c r="D776"/>
      <c r="E776"/>
      <c r="F776"/>
      <c r="G776"/>
      <c r="H776"/>
      <c r="I776"/>
      <c r="J776"/>
      <c r="L776"/>
    </row>
    <row r="777" spans="2:12" s="4" customFormat="1" x14ac:dyDescent="0.25">
      <c r="B777"/>
      <c r="C777"/>
      <c r="D777"/>
      <c r="E777"/>
      <c r="F777"/>
      <c r="G777"/>
      <c r="H777"/>
      <c r="I777"/>
      <c r="J777"/>
      <c r="L777"/>
    </row>
    <row r="778" spans="2:12" s="4" customFormat="1" x14ac:dyDescent="0.25">
      <c r="B778"/>
      <c r="C778"/>
      <c r="D778"/>
      <c r="E778"/>
      <c r="F778"/>
      <c r="G778"/>
      <c r="H778"/>
      <c r="I778"/>
      <c r="J778"/>
      <c r="L778"/>
    </row>
    <row r="779" spans="2:12" s="4" customFormat="1" x14ac:dyDescent="0.25">
      <c r="B779"/>
      <c r="C779"/>
      <c r="D779"/>
      <c r="E779"/>
      <c r="F779"/>
      <c r="G779"/>
      <c r="H779"/>
      <c r="I779"/>
      <c r="J779"/>
      <c r="L779"/>
    </row>
    <row r="780" spans="2:12" s="4" customFormat="1" x14ac:dyDescent="0.25">
      <c r="B780"/>
      <c r="C780"/>
      <c r="D780"/>
      <c r="E780"/>
      <c r="F780"/>
      <c r="G780"/>
      <c r="H780"/>
      <c r="I780"/>
      <c r="J780"/>
      <c r="L780"/>
    </row>
    <row r="781" spans="2:12" s="4" customFormat="1" x14ac:dyDescent="0.25">
      <c r="B781"/>
      <c r="C781"/>
      <c r="D781"/>
      <c r="E781"/>
      <c r="F781"/>
      <c r="G781"/>
      <c r="H781"/>
      <c r="I781"/>
      <c r="J781"/>
      <c r="L781"/>
    </row>
    <row r="782" spans="2:12" s="4" customFormat="1" x14ac:dyDescent="0.25">
      <c r="B782"/>
      <c r="C782"/>
      <c r="D782"/>
      <c r="E782"/>
      <c r="F782"/>
      <c r="G782"/>
      <c r="H782"/>
      <c r="I782"/>
      <c r="J782"/>
      <c r="L782"/>
    </row>
    <row r="783" spans="2:12" s="4" customFormat="1" x14ac:dyDescent="0.25">
      <c r="B783"/>
      <c r="C783"/>
      <c r="D783"/>
      <c r="E783"/>
      <c r="F783"/>
      <c r="G783"/>
      <c r="H783"/>
      <c r="I783"/>
      <c r="J783"/>
      <c r="L783"/>
    </row>
    <row r="784" spans="2:12" s="4" customFormat="1" x14ac:dyDescent="0.25">
      <c r="B784"/>
      <c r="C784"/>
      <c r="D784"/>
      <c r="E784"/>
      <c r="F784"/>
      <c r="G784"/>
      <c r="H784"/>
      <c r="I784"/>
      <c r="J784"/>
      <c r="L784"/>
    </row>
    <row r="785" spans="2:12" s="4" customFormat="1" x14ac:dyDescent="0.25">
      <c r="B785"/>
      <c r="C785"/>
      <c r="D785"/>
      <c r="E785"/>
      <c r="F785"/>
      <c r="G785"/>
      <c r="H785"/>
      <c r="I785"/>
      <c r="J785"/>
      <c r="L785"/>
    </row>
    <row r="786" spans="2:12" s="4" customFormat="1" x14ac:dyDescent="0.25">
      <c r="B786"/>
      <c r="C786"/>
      <c r="D786"/>
      <c r="E786"/>
      <c r="F786"/>
      <c r="G786"/>
      <c r="H786"/>
      <c r="I786"/>
      <c r="J786"/>
      <c r="L786"/>
    </row>
    <row r="787" spans="2:12" s="4" customFormat="1" x14ac:dyDescent="0.25">
      <c r="B787"/>
      <c r="C787"/>
      <c r="D787"/>
      <c r="E787"/>
      <c r="F787"/>
      <c r="G787"/>
      <c r="H787"/>
      <c r="I787"/>
      <c r="J787"/>
      <c r="L787"/>
    </row>
    <row r="788" spans="2:12" s="4" customFormat="1" x14ac:dyDescent="0.25">
      <c r="B788"/>
      <c r="C788"/>
      <c r="D788"/>
      <c r="E788"/>
      <c r="F788"/>
      <c r="G788"/>
      <c r="H788"/>
      <c r="I788"/>
      <c r="J788"/>
      <c r="L788"/>
    </row>
    <row r="789" spans="2:12" s="4" customFormat="1" x14ac:dyDescent="0.25">
      <c r="B789"/>
      <c r="C789"/>
      <c r="D789"/>
      <c r="E789"/>
      <c r="F789"/>
      <c r="G789"/>
      <c r="H789"/>
      <c r="I789"/>
      <c r="J789"/>
      <c r="L789"/>
    </row>
    <row r="790" spans="2:12" s="4" customFormat="1" x14ac:dyDescent="0.25">
      <c r="B790"/>
      <c r="C790"/>
      <c r="D790"/>
      <c r="E790"/>
      <c r="F790"/>
      <c r="G790"/>
      <c r="H790"/>
      <c r="I790"/>
      <c r="J790"/>
      <c r="L790"/>
    </row>
    <row r="791" spans="2:12" s="4" customFormat="1" x14ac:dyDescent="0.25">
      <c r="B791"/>
      <c r="C791"/>
      <c r="D791"/>
      <c r="E791"/>
      <c r="F791"/>
      <c r="G791"/>
      <c r="H791"/>
      <c r="I791"/>
      <c r="J791"/>
      <c r="L791"/>
    </row>
    <row r="792" spans="2:12" s="4" customFormat="1" x14ac:dyDescent="0.25">
      <c r="B792"/>
      <c r="C792"/>
      <c r="D792"/>
      <c r="E792"/>
      <c r="F792"/>
      <c r="G792"/>
      <c r="H792"/>
      <c r="I792"/>
      <c r="J792"/>
      <c r="L792"/>
    </row>
    <row r="793" spans="2:12" s="4" customFormat="1" x14ac:dyDescent="0.25">
      <c r="B793"/>
      <c r="C793"/>
      <c r="D793"/>
      <c r="E793"/>
      <c r="F793"/>
      <c r="G793"/>
      <c r="H793"/>
      <c r="I793"/>
      <c r="J793"/>
      <c r="L793"/>
    </row>
    <row r="794" spans="2:12" s="4" customFormat="1" x14ac:dyDescent="0.25">
      <c r="B794"/>
      <c r="C794"/>
      <c r="D794"/>
      <c r="E794"/>
      <c r="F794"/>
      <c r="G794"/>
      <c r="H794"/>
      <c r="I794"/>
      <c r="J794"/>
      <c r="L794"/>
    </row>
    <row r="795" spans="2:12" s="4" customFormat="1" x14ac:dyDescent="0.25">
      <c r="B795"/>
      <c r="C795"/>
      <c r="D795"/>
      <c r="E795"/>
      <c r="F795"/>
      <c r="G795"/>
      <c r="H795"/>
      <c r="I795"/>
      <c r="J795"/>
      <c r="L795"/>
    </row>
    <row r="796" spans="2:12" s="4" customFormat="1" x14ac:dyDescent="0.25">
      <c r="B796"/>
      <c r="C796"/>
      <c r="D796"/>
      <c r="E796"/>
      <c r="F796"/>
      <c r="G796"/>
      <c r="H796"/>
      <c r="I796"/>
      <c r="J796"/>
      <c r="L796"/>
    </row>
    <row r="797" spans="2:12" s="4" customFormat="1" x14ac:dyDescent="0.25">
      <c r="B797"/>
      <c r="C797"/>
      <c r="D797"/>
      <c r="E797"/>
      <c r="F797"/>
      <c r="G797"/>
      <c r="H797"/>
      <c r="I797"/>
      <c r="J797"/>
      <c r="L797"/>
    </row>
    <row r="798" spans="2:12" s="4" customFormat="1" x14ac:dyDescent="0.25">
      <c r="B798"/>
      <c r="C798"/>
      <c r="D798"/>
      <c r="E798"/>
      <c r="F798"/>
      <c r="G798"/>
      <c r="H798"/>
      <c r="I798"/>
      <c r="J798"/>
      <c r="L798"/>
    </row>
    <row r="799" spans="2:12" s="4" customFormat="1" x14ac:dyDescent="0.25">
      <c r="B799"/>
      <c r="C799"/>
      <c r="D799"/>
      <c r="E799"/>
      <c r="F799"/>
      <c r="G799"/>
      <c r="H799"/>
      <c r="I799"/>
      <c r="J799"/>
      <c r="L799"/>
    </row>
    <row r="800" spans="2:12" s="4" customFormat="1" x14ac:dyDescent="0.25">
      <c r="B800"/>
      <c r="C800"/>
      <c r="D800"/>
      <c r="E800"/>
      <c r="F800"/>
      <c r="G800"/>
      <c r="H800"/>
      <c r="I800"/>
      <c r="J800"/>
      <c r="L800"/>
    </row>
    <row r="801" spans="2:12" s="4" customFormat="1" x14ac:dyDescent="0.25">
      <c r="B801"/>
      <c r="C801"/>
      <c r="D801"/>
      <c r="E801"/>
      <c r="F801"/>
      <c r="G801"/>
      <c r="H801"/>
      <c r="I801"/>
      <c r="J801"/>
      <c r="L801"/>
    </row>
    <row r="802" spans="2:12" s="4" customFormat="1" x14ac:dyDescent="0.25">
      <c r="B802"/>
      <c r="C802"/>
      <c r="D802"/>
      <c r="E802"/>
      <c r="F802"/>
      <c r="G802"/>
      <c r="H802"/>
      <c r="I802"/>
      <c r="J802"/>
      <c r="L802"/>
    </row>
    <row r="803" spans="2:12" s="4" customFormat="1" x14ac:dyDescent="0.25">
      <c r="B803"/>
      <c r="C803"/>
      <c r="D803"/>
      <c r="E803"/>
      <c r="F803"/>
      <c r="G803"/>
      <c r="H803"/>
      <c r="I803"/>
      <c r="J803"/>
      <c r="L803"/>
    </row>
    <row r="804" spans="2:12" s="4" customFormat="1" x14ac:dyDescent="0.25">
      <c r="B804"/>
      <c r="C804"/>
      <c r="D804"/>
      <c r="E804"/>
      <c r="F804"/>
      <c r="G804"/>
      <c r="H804"/>
      <c r="I804"/>
      <c r="J804"/>
      <c r="L804"/>
    </row>
    <row r="805" spans="2:12" s="4" customFormat="1" x14ac:dyDescent="0.25">
      <c r="B805"/>
      <c r="C805"/>
      <c r="D805"/>
      <c r="E805"/>
      <c r="F805"/>
      <c r="G805"/>
      <c r="H805"/>
      <c r="I805"/>
      <c r="J805"/>
      <c r="L805"/>
    </row>
    <row r="806" spans="2:12" s="4" customFormat="1" x14ac:dyDescent="0.25">
      <c r="B806"/>
      <c r="C806"/>
      <c r="D806"/>
      <c r="E806"/>
      <c r="F806"/>
      <c r="G806"/>
      <c r="H806"/>
      <c r="I806"/>
      <c r="J806"/>
      <c r="L806"/>
    </row>
    <row r="807" spans="2:12" s="4" customFormat="1" x14ac:dyDescent="0.25">
      <c r="B807"/>
      <c r="C807"/>
      <c r="D807"/>
      <c r="E807"/>
      <c r="F807"/>
      <c r="G807"/>
      <c r="H807"/>
      <c r="I807"/>
      <c r="J807"/>
      <c r="L807"/>
    </row>
    <row r="808" spans="2:12" s="4" customFormat="1" x14ac:dyDescent="0.25">
      <c r="B808"/>
      <c r="C808"/>
      <c r="D808"/>
      <c r="E808"/>
      <c r="F808"/>
      <c r="G808"/>
      <c r="H808"/>
      <c r="I808"/>
      <c r="J808"/>
      <c r="L808"/>
    </row>
    <row r="809" spans="2:12" s="4" customFormat="1" x14ac:dyDescent="0.25">
      <c r="B809"/>
      <c r="C809"/>
      <c r="D809"/>
      <c r="E809"/>
      <c r="F809"/>
      <c r="G809"/>
      <c r="H809"/>
      <c r="I809"/>
      <c r="J809"/>
      <c r="L809"/>
    </row>
    <row r="810" spans="2:12" s="4" customFormat="1" x14ac:dyDescent="0.25">
      <c r="B810"/>
      <c r="C810"/>
      <c r="D810"/>
      <c r="E810"/>
      <c r="F810"/>
      <c r="G810"/>
      <c r="H810"/>
      <c r="I810"/>
      <c r="J810"/>
      <c r="L810"/>
    </row>
    <row r="811" spans="2:12" s="4" customFormat="1" x14ac:dyDescent="0.25">
      <c r="B811"/>
      <c r="C811"/>
      <c r="D811"/>
      <c r="E811"/>
      <c r="F811"/>
      <c r="G811"/>
      <c r="H811"/>
      <c r="I811"/>
      <c r="J811"/>
      <c r="L811"/>
    </row>
    <row r="812" spans="2:12" s="4" customFormat="1" x14ac:dyDescent="0.25">
      <c r="B812"/>
      <c r="C812"/>
      <c r="D812"/>
      <c r="E812"/>
      <c r="F812"/>
      <c r="G812"/>
      <c r="H812"/>
      <c r="I812"/>
      <c r="J812"/>
      <c r="L812"/>
    </row>
    <row r="813" spans="2:12" s="4" customFormat="1" x14ac:dyDescent="0.25">
      <c r="B813"/>
      <c r="C813"/>
      <c r="D813"/>
      <c r="E813"/>
      <c r="F813"/>
      <c r="G813"/>
      <c r="H813"/>
      <c r="I813"/>
      <c r="J813"/>
      <c r="L813"/>
    </row>
    <row r="814" spans="2:12" s="4" customFormat="1" x14ac:dyDescent="0.25">
      <c r="B814"/>
      <c r="C814"/>
      <c r="D814"/>
      <c r="E814"/>
      <c r="F814"/>
      <c r="G814"/>
      <c r="H814"/>
      <c r="I814"/>
      <c r="J814"/>
      <c r="L814"/>
    </row>
    <row r="815" spans="2:12" s="4" customFormat="1" x14ac:dyDescent="0.25">
      <c r="B815"/>
      <c r="C815"/>
      <c r="D815"/>
      <c r="E815"/>
      <c r="F815"/>
      <c r="G815"/>
      <c r="H815"/>
      <c r="I815"/>
      <c r="J815"/>
      <c r="L815"/>
    </row>
    <row r="816" spans="2:12" s="4" customFormat="1" x14ac:dyDescent="0.25">
      <c r="B816"/>
      <c r="C816"/>
      <c r="D816"/>
      <c r="E816"/>
      <c r="F816"/>
      <c r="G816"/>
      <c r="H816"/>
      <c r="I816"/>
      <c r="J816"/>
      <c r="L816"/>
    </row>
    <row r="817" spans="2:12" s="4" customFormat="1" x14ac:dyDescent="0.25">
      <c r="B817"/>
      <c r="C817"/>
      <c r="D817"/>
      <c r="E817"/>
      <c r="F817"/>
      <c r="G817"/>
      <c r="H817"/>
      <c r="I817"/>
      <c r="J817"/>
      <c r="L817"/>
    </row>
    <row r="818" spans="2:12" s="4" customFormat="1" x14ac:dyDescent="0.25">
      <c r="B818"/>
      <c r="C818"/>
      <c r="D818"/>
      <c r="E818"/>
      <c r="F818"/>
      <c r="G818"/>
      <c r="H818"/>
      <c r="I818"/>
      <c r="J818"/>
      <c r="L818"/>
    </row>
    <row r="819" spans="2:12" s="4" customFormat="1" x14ac:dyDescent="0.25">
      <c r="B819"/>
      <c r="C819"/>
      <c r="D819"/>
      <c r="E819"/>
      <c r="F819"/>
      <c r="G819"/>
      <c r="H819"/>
      <c r="I819"/>
      <c r="J819"/>
      <c r="L819"/>
    </row>
    <row r="820" spans="2:12" s="4" customFormat="1" x14ac:dyDescent="0.25">
      <c r="B820"/>
      <c r="C820"/>
      <c r="D820"/>
      <c r="E820"/>
      <c r="F820"/>
      <c r="G820"/>
      <c r="H820"/>
      <c r="I820"/>
      <c r="J820"/>
      <c r="L820"/>
    </row>
    <row r="821" spans="2:12" s="4" customFormat="1" x14ac:dyDescent="0.25">
      <c r="B821"/>
      <c r="C821"/>
      <c r="D821"/>
      <c r="E821"/>
      <c r="F821"/>
      <c r="G821"/>
      <c r="H821"/>
      <c r="I821"/>
      <c r="J821"/>
      <c r="L821"/>
    </row>
    <row r="822" spans="2:12" s="4" customFormat="1" x14ac:dyDescent="0.25">
      <c r="B822"/>
      <c r="C822"/>
      <c r="D822"/>
      <c r="E822"/>
      <c r="F822"/>
      <c r="G822"/>
      <c r="H822"/>
      <c r="I822"/>
      <c r="J822"/>
      <c r="L822"/>
    </row>
    <row r="823" spans="2:12" s="4" customFormat="1" x14ac:dyDescent="0.25">
      <c r="B823"/>
      <c r="C823"/>
      <c r="D823"/>
      <c r="E823"/>
      <c r="F823"/>
      <c r="G823"/>
      <c r="H823"/>
      <c r="I823"/>
      <c r="J823"/>
      <c r="L823"/>
    </row>
    <row r="824" spans="2:12" s="4" customFormat="1" x14ac:dyDescent="0.25">
      <c r="B824"/>
      <c r="C824"/>
      <c r="D824"/>
      <c r="E824"/>
      <c r="F824"/>
      <c r="G824"/>
      <c r="H824"/>
      <c r="I824"/>
      <c r="J824"/>
      <c r="L824"/>
    </row>
    <row r="825" spans="2:12" s="4" customFormat="1" x14ac:dyDescent="0.25">
      <c r="B825"/>
      <c r="C825"/>
      <c r="D825"/>
      <c r="E825"/>
      <c r="F825"/>
      <c r="G825"/>
      <c r="H825"/>
      <c r="I825"/>
      <c r="J825"/>
      <c r="L825"/>
    </row>
    <row r="826" spans="2:12" s="4" customFormat="1" x14ac:dyDescent="0.25">
      <c r="B826"/>
      <c r="C826"/>
      <c r="D826"/>
      <c r="E826"/>
      <c r="F826"/>
      <c r="G826"/>
      <c r="H826"/>
      <c r="I826"/>
      <c r="J826"/>
      <c r="L826"/>
    </row>
    <row r="827" spans="2:12" s="4" customFormat="1" x14ac:dyDescent="0.25">
      <c r="B827"/>
      <c r="C827"/>
      <c r="D827"/>
      <c r="E827"/>
      <c r="F827"/>
      <c r="G827"/>
      <c r="H827"/>
      <c r="I827"/>
      <c r="J827"/>
      <c r="L827"/>
    </row>
    <row r="828" spans="2:12" s="4" customFormat="1" x14ac:dyDescent="0.25">
      <c r="B828"/>
      <c r="C828"/>
      <c r="D828"/>
      <c r="E828"/>
      <c r="F828"/>
      <c r="G828"/>
      <c r="H828"/>
      <c r="I828"/>
      <c r="J828"/>
      <c r="L828"/>
    </row>
    <row r="829" spans="2:12" s="4" customFormat="1" x14ac:dyDescent="0.25">
      <c r="B829"/>
      <c r="C829"/>
      <c r="D829"/>
      <c r="E829"/>
      <c r="F829"/>
      <c r="G829"/>
      <c r="H829"/>
      <c r="I829"/>
      <c r="J829"/>
      <c r="L829"/>
    </row>
    <row r="830" spans="2:12" s="4" customFormat="1" x14ac:dyDescent="0.25">
      <c r="B830"/>
      <c r="C830"/>
      <c r="D830"/>
      <c r="E830"/>
      <c r="F830"/>
      <c r="G830"/>
      <c r="H830"/>
      <c r="I830"/>
      <c r="J830"/>
      <c r="L830"/>
    </row>
    <row r="831" spans="2:12" s="4" customFormat="1" x14ac:dyDescent="0.25">
      <c r="B831"/>
      <c r="C831"/>
      <c r="D831"/>
      <c r="E831"/>
      <c r="F831"/>
      <c r="G831"/>
      <c r="H831"/>
      <c r="I831"/>
      <c r="J831"/>
      <c r="L831"/>
    </row>
    <row r="832" spans="2:12" s="4" customFormat="1" x14ac:dyDescent="0.25">
      <c r="B832"/>
      <c r="C832"/>
      <c r="D832"/>
      <c r="E832"/>
      <c r="F832"/>
      <c r="G832"/>
      <c r="H832"/>
      <c r="I832"/>
      <c r="J832"/>
      <c r="L832"/>
    </row>
    <row r="833" spans="2:12" s="4" customFormat="1" x14ac:dyDescent="0.25">
      <c r="B833"/>
      <c r="C833"/>
      <c r="D833"/>
      <c r="E833"/>
      <c r="F833"/>
      <c r="G833"/>
      <c r="H833"/>
      <c r="I833"/>
      <c r="J833"/>
      <c r="L833"/>
    </row>
    <row r="834" spans="2:12" s="4" customFormat="1" x14ac:dyDescent="0.25">
      <c r="B834"/>
      <c r="C834"/>
      <c r="D834"/>
      <c r="E834"/>
      <c r="F834"/>
      <c r="G834"/>
      <c r="H834"/>
      <c r="I834"/>
      <c r="J834"/>
      <c r="L834"/>
    </row>
    <row r="835" spans="2:12" s="4" customFormat="1" x14ac:dyDescent="0.25">
      <c r="B835"/>
      <c r="C835"/>
      <c r="D835"/>
      <c r="E835"/>
      <c r="F835"/>
      <c r="G835"/>
      <c r="H835"/>
      <c r="I835"/>
      <c r="J835"/>
      <c r="L835"/>
    </row>
    <row r="836" spans="2:12" s="4" customFormat="1" x14ac:dyDescent="0.25">
      <c r="B836"/>
      <c r="C836"/>
      <c r="D836"/>
      <c r="E836"/>
      <c r="F836"/>
      <c r="G836"/>
      <c r="H836"/>
      <c r="I836"/>
      <c r="J836"/>
      <c r="L836"/>
    </row>
    <row r="837" spans="2:12" s="4" customFormat="1" x14ac:dyDescent="0.25">
      <c r="B837"/>
      <c r="C837"/>
      <c r="D837"/>
      <c r="E837"/>
      <c r="F837"/>
      <c r="G837"/>
      <c r="H837"/>
      <c r="I837"/>
      <c r="J837"/>
      <c r="L837"/>
    </row>
    <row r="838" spans="2:12" s="4" customFormat="1" x14ac:dyDescent="0.25">
      <c r="B838"/>
      <c r="C838"/>
      <c r="D838"/>
      <c r="E838"/>
      <c r="F838"/>
      <c r="G838"/>
      <c r="H838"/>
      <c r="I838"/>
      <c r="J838"/>
      <c r="L838"/>
    </row>
    <row r="839" spans="2:12" s="4" customFormat="1" x14ac:dyDescent="0.25">
      <c r="B839"/>
      <c r="C839"/>
      <c r="D839"/>
      <c r="E839"/>
      <c r="F839"/>
      <c r="G839"/>
      <c r="H839"/>
      <c r="I839"/>
      <c r="J839"/>
      <c r="L839"/>
    </row>
    <row r="840" spans="2:12" s="4" customFormat="1" x14ac:dyDescent="0.25">
      <c r="B840"/>
      <c r="C840"/>
      <c r="D840"/>
      <c r="E840"/>
      <c r="F840"/>
      <c r="G840"/>
      <c r="H840"/>
      <c r="I840"/>
      <c r="J840"/>
      <c r="L840"/>
    </row>
    <row r="841" spans="2:12" s="4" customFormat="1" x14ac:dyDescent="0.25">
      <c r="B841"/>
      <c r="C841"/>
      <c r="D841"/>
      <c r="E841"/>
      <c r="F841"/>
      <c r="G841"/>
      <c r="H841"/>
      <c r="I841"/>
      <c r="J841"/>
      <c r="L841"/>
    </row>
    <row r="842" spans="2:12" s="4" customFormat="1" x14ac:dyDescent="0.25">
      <c r="B842"/>
      <c r="C842"/>
      <c r="D842"/>
      <c r="E842"/>
      <c r="F842"/>
      <c r="G842"/>
      <c r="H842"/>
      <c r="I842"/>
      <c r="J842"/>
      <c r="L842"/>
    </row>
    <row r="843" spans="2:12" s="4" customFormat="1" x14ac:dyDescent="0.25">
      <c r="B843"/>
      <c r="C843"/>
      <c r="D843"/>
      <c r="E843"/>
      <c r="F843"/>
      <c r="G843"/>
      <c r="H843"/>
      <c r="I843"/>
      <c r="J843"/>
      <c r="L843"/>
    </row>
    <row r="844" spans="2:12" s="4" customFormat="1" x14ac:dyDescent="0.25">
      <c r="B844"/>
      <c r="C844"/>
      <c r="D844"/>
      <c r="E844"/>
      <c r="F844"/>
      <c r="G844"/>
      <c r="H844"/>
      <c r="I844"/>
      <c r="J844"/>
      <c r="L844"/>
    </row>
    <row r="845" spans="2:12" s="4" customFormat="1" x14ac:dyDescent="0.25">
      <c r="B845"/>
      <c r="C845"/>
      <c r="D845"/>
      <c r="E845"/>
      <c r="F845"/>
      <c r="G845"/>
      <c r="H845"/>
      <c r="I845"/>
      <c r="J845"/>
      <c r="L845"/>
    </row>
    <row r="846" spans="2:12" s="4" customFormat="1" x14ac:dyDescent="0.25">
      <c r="B846"/>
      <c r="C846"/>
      <c r="D846"/>
      <c r="E846"/>
      <c r="F846"/>
      <c r="G846"/>
      <c r="H846"/>
      <c r="I846"/>
      <c r="J846"/>
      <c r="L846"/>
    </row>
    <row r="847" spans="2:12" s="4" customFormat="1" x14ac:dyDescent="0.25">
      <c r="B847"/>
      <c r="C847"/>
      <c r="D847"/>
      <c r="E847"/>
      <c r="F847"/>
      <c r="G847"/>
      <c r="H847"/>
      <c r="I847"/>
      <c r="J847"/>
      <c r="L847"/>
    </row>
    <row r="848" spans="2:12" s="4" customFormat="1" x14ac:dyDescent="0.25">
      <c r="B848"/>
      <c r="C848"/>
      <c r="D848"/>
      <c r="E848"/>
      <c r="F848"/>
      <c r="G848"/>
      <c r="H848"/>
      <c r="I848"/>
      <c r="J848"/>
      <c r="L848"/>
    </row>
    <row r="849" spans="2:12" s="4" customFormat="1" x14ac:dyDescent="0.25">
      <c r="B849"/>
      <c r="C849"/>
      <c r="D849"/>
      <c r="E849"/>
      <c r="F849"/>
      <c r="G849"/>
      <c r="H849"/>
      <c r="I849"/>
      <c r="J849"/>
      <c r="L849"/>
    </row>
    <row r="850" spans="2:12" s="4" customFormat="1" x14ac:dyDescent="0.25">
      <c r="B850"/>
      <c r="C850"/>
      <c r="D850"/>
      <c r="E850"/>
      <c r="F850"/>
      <c r="G850"/>
      <c r="H850"/>
      <c r="I850"/>
      <c r="J850"/>
      <c r="L850"/>
    </row>
    <row r="851" spans="2:12" s="4" customFormat="1" x14ac:dyDescent="0.25">
      <c r="B851"/>
      <c r="C851"/>
      <c r="D851"/>
      <c r="E851"/>
      <c r="F851"/>
      <c r="G851"/>
      <c r="H851"/>
      <c r="I851"/>
      <c r="J851"/>
      <c r="L851"/>
    </row>
    <row r="852" spans="2:12" s="4" customFormat="1" x14ac:dyDescent="0.25">
      <c r="B852"/>
      <c r="C852"/>
      <c r="D852"/>
      <c r="E852"/>
      <c r="F852"/>
      <c r="G852"/>
      <c r="H852"/>
      <c r="I852"/>
      <c r="J852"/>
      <c r="L852"/>
    </row>
    <row r="853" spans="2:12" s="4" customFormat="1" x14ac:dyDescent="0.25">
      <c r="B853"/>
      <c r="C853"/>
      <c r="D853"/>
      <c r="E853"/>
      <c r="F853"/>
      <c r="G853"/>
      <c r="H853"/>
      <c r="I853"/>
      <c r="J853"/>
      <c r="L853"/>
    </row>
    <row r="854" spans="2:12" s="4" customFormat="1" x14ac:dyDescent="0.25">
      <c r="B854"/>
      <c r="C854"/>
      <c r="D854"/>
      <c r="E854"/>
      <c r="F854"/>
      <c r="G854"/>
      <c r="H854"/>
      <c r="I854"/>
      <c r="J854"/>
      <c r="L854"/>
    </row>
    <row r="855" spans="2:12" s="4" customFormat="1" x14ac:dyDescent="0.25">
      <c r="B855"/>
      <c r="C855"/>
      <c r="D855"/>
      <c r="E855"/>
      <c r="F855"/>
      <c r="G855"/>
      <c r="H855"/>
      <c r="I855"/>
      <c r="J855"/>
      <c r="L855"/>
    </row>
    <row r="856" spans="2:12" s="4" customFormat="1" x14ac:dyDescent="0.25">
      <c r="B856"/>
      <c r="C856"/>
      <c r="D856"/>
      <c r="E856"/>
      <c r="F856"/>
      <c r="G856"/>
      <c r="H856"/>
      <c r="I856"/>
      <c r="J856"/>
      <c r="L856"/>
    </row>
    <row r="857" spans="2:12" s="4" customFormat="1" x14ac:dyDescent="0.25">
      <c r="B857"/>
      <c r="C857"/>
      <c r="D857"/>
      <c r="E857"/>
      <c r="F857"/>
      <c r="G857"/>
      <c r="H857"/>
      <c r="I857"/>
      <c r="J857"/>
      <c r="L857"/>
    </row>
    <row r="858" spans="2:12" s="4" customFormat="1" x14ac:dyDescent="0.25">
      <c r="B858"/>
      <c r="C858"/>
      <c r="D858"/>
      <c r="E858"/>
      <c r="F858"/>
      <c r="G858"/>
      <c r="H858"/>
      <c r="I858"/>
      <c r="J858"/>
      <c r="L858"/>
    </row>
    <row r="859" spans="2:12" s="4" customFormat="1" x14ac:dyDescent="0.25">
      <c r="B859"/>
      <c r="C859"/>
      <c r="D859"/>
      <c r="E859"/>
      <c r="F859"/>
      <c r="G859"/>
      <c r="H859"/>
      <c r="I859"/>
      <c r="J859"/>
      <c r="L859"/>
    </row>
    <row r="860" spans="2:12" s="4" customFormat="1" x14ac:dyDescent="0.25">
      <c r="B860"/>
      <c r="C860"/>
      <c r="D860"/>
      <c r="E860"/>
      <c r="F860"/>
      <c r="G860"/>
      <c r="H860"/>
      <c r="I860"/>
      <c r="J860"/>
      <c r="L860"/>
    </row>
    <row r="861" spans="2:12" s="4" customFormat="1" x14ac:dyDescent="0.25">
      <c r="B861"/>
      <c r="C861"/>
      <c r="D861"/>
      <c r="E861"/>
      <c r="F861"/>
      <c r="G861"/>
      <c r="H861"/>
      <c r="I861"/>
      <c r="J861"/>
      <c r="L861"/>
    </row>
    <row r="862" spans="2:12" s="4" customFormat="1" x14ac:dyDescent="0.25">
      <c r="B862"/>
      <c r="C862"/>
      <c r="D862"/>
      <c r="E862"/>
      <c r="F862"/>
      <c r="G862"/>
      <c r="H862"/>
      <c r="I862"/>
      <c r="J862"/>
      <c r="L862"/>
    </row>
    <row r="863" spans="2:12" s="4" customFormat="1" x14ac:dyDescent="0.25">
      <c r="B863"/>
      <c r="C863"/>
      <c r="D863"/>
      <c r="E863"/>
      <c r="F863"/>
      <c r="G863"/>
      <c r="H863"/>
      <c r="I863"/>
      <c r="J863"/>
      <c r="L863"/>
    </row>
    <row r="864" spans="2:12" s="4" customFormat="1" x14ac:dyDescent="0.25">
      <c r="B864"/>
      <c r="C864"/>
      <c r="D864"/>
      <c r="E864"/>
      <c r="F864"/>
      <c r="G864"/>
      <c r="H864"/>
      <c r="I864"/>
      <c r="J864"/>
      <c r="L864"/>
    </row>
    <row r="865" spans="2:12" s="4" customFormat="1" x14ac:dyDescent="0.25">
      <c r="B865"/>
      <c r="C865"/>
      <c r="D865"/>
      <c r="E865"/>
      <c r="F865"/>
      <c r="G865"/>
      <c r="H865"/>
      <c r="I865"/>
      <c r="J865"/>
      <c r="L865"/>
    </row>
    <row r="866" spans="2:12" s="4" customFormat="1" x14ac:dyDescent="0.25">
      <c r="B866"/>
      <c r="C866"/>
      <c r="D866"/>
      <c r="E866"/>
      <c r="F866"/>
      <c r="G866"/>
      <c r="H866"/>
      <c r="I866"/>
      <c r="J866"/>
      <c r="L866"/>
    </row>
    <row r="867" spans="2:12" s="4" customFormat="1" x14ac:dyDescent="0.25">
      <c r="B867"/>
      <c r="C867"/>
      <c r="D867"/>
      <c r="E867"/>
      <c r="F867"/>
      <c r="G867"/>
      <c r="H867"/>
      <c r="I867"/>
      <c r="J867"/>
      <c r="L867"/>
    </row>
    <row r="868" spans="2:12" s="4" customFormat="1" x14ac:dyDescent="0.25">
      <c r="B868"/>
      <c r="C868"/>
      <c r="D868"/>
      <c r="E868"/>
      <c r="F868"/>
      <c r="G868"/>
      <c r="H868"/>
      <c r="I868"/>
      <c r="J868"/>
      <c r="L868"/>
    </row>
    <row r="869" spans="2:12" s="4" customFormat="1" x14ac:dyDescent="0.25">
      <c r="B869"/>
      <c r="C869"/>
      <c r="D869"/>
      <c r="E869"/>
      <c r="F869"/>
      <c r="G869"/>
      <c r="H869"/>
      <c r="I869"/>
      <c r="J869"/>
      <c r="L869"/>
    </row>
    <row r="870" spans="2:12" s="4" customFormat="1" x14ac:dyDescent="0.25">
      <c r="B870"/>
      <c r="C870"/>
      <c r="D870"/>
      <c r="E870"/>
      <c r="F870"/>
      <c r="G870"/>
      <c r="H870"/>
      <c r="I870"/>
      <c r="J870"/>
      <c r="L870"/>
    </row>
    <row r="871" spans="2:12" s="4" customFormat="1" x14ac:dyDescent="0.25">
      <c r="B871"/>
      <c r="C871"/>
      <c r="D871"/>
      <c r="E871"/>
      <c r="F871"/>
      <c r="G871"/>
      <c r="H871"/>
      <c r="I871"/>
      <c r="J871"/>
      <c r="L871"/>
    </row>
    <row r="872" spans="2:12" s="4" customFormat="1" x14ac:dyDescent="0.25">
      <c r="B872"/>
      <c r="C872"/>
      <c r="D872"/>
      <c r="E872"/>
      <c r="F872"/>
      <c r="G872"/>
      <c r="H872"/>
      <c r="I872"/>
      <c r="J872"/>
      <c r="L872"/>
    </row>
    <row r="873" spans="2:12" s="4" customFormat="1" x14ac:dyDescent="0.25">
      <c r="B873"/>
      <c r="C873"/>
      <c r="D873"/>
      <c r="E873"/>
      <c r="F873"/>
      <c r="G873"/>
      <c r="H873"/>
      <c r="I873"/>
      <c r="J873"/>
      <c r="L873"/>
    </row>
    <row r="874" spans="2:12" s="4" customFormat="1" x14ac:dyDescent="0.25">
      <c r="B874"/>
      <c r="C874"/>
      <c r="D874"/>
      <c r="E874"/>
      <c r="F874"/>
      <c r="G874"/>
      <c r="H874"/>
      <c r="I874"/>
      <c r="J874"/>
      <c r="L874"/>
    </row>
    <row r="875" spans="2:12" s="4" customFormat="1" x14ac:dyDescent="0.25">
      <c r="B875"/>
      <c r="C875"/>
      <c r="D875"/>
      <c r="E875"/>
      <c r="F875"/>
      <c r="G875"/>
      <c r="H875"/>
      <c r="I875"/>
      <c r="J875"/>
      <c r="L875"/>
    </row>
    <row r="876" spans="2:12" s="4" customFormat="1" x14ac:dyDescent="0.25">
      <c r="B876"/>
      <c r="C876"/>
      <c r="D876"/>
      <c r="E876"/>
      <c r="F876"/>
      <c r="G876"/>
      <c r="H876"/>
      <c r="I876"/>
      <c r="J876"/>
      <c r="L876"/>
    </row>
    <row r="877" spans="2:12" s="4" customFormat="1" x14ac:dyDescent="0.25">
      <c r="B877"/>
      <c r="C877"/>
      <c r="D877"/>
      <c r="E877"/>
      <c r="F877"/>
      <c r="G877"/>
      <c r="H877"/>
      <c r="I877"/>
      <c r="J877"/>
      <c r="L877"/>
    </row>
    <row r="878" spans="2:12" s="4" customFormat="1" x14ac:dyDescent="0.25">
      <c r="B878"/>
      <c r="C878"/>
      <c r="D878"/>
      <c r="E878"/>
      <c r="F878"/>
      <c r="G878"/>
      <c r="H878"/>
      <c r="I878"/>
      <c r="J878"/>
      <c r="L878"/>
    </row>
    <row r="879" spans="2:12" s="4" customFormat="1" x14ac:dyDescent="0.25">
      <c r="B879"/>
      <c r="C879"/>
      <c r="D879"/>
      <c r="E879"/>
      <c r="F879"/>
      <c r="G879"/>
      <c r="H879"/>
      <c r="I879"/>
      <c r="J879"/>
      <c r="L879"/>
    </row>
    <row r="880" spans="2:12" s="4" customFormat="1" x14ac:dyDescent="0.25">
      <c r="B880"/>
      <c r="C880"/>
      <c r="D880"/>
      <c r="E880"/>
      <c r="F880"/>
      <c r="G880"/>
      <c r="H880"/>
      <c r="I880"/>
      <c r="J880"/>
      <c r="L880"/>
    </row>
    <row r="881" spans="2:12" s="4" customFormat="1" x14ac:dyDescent="0.25">
      <c r="B881"/>
      <c r="C881"/>
      <c r="D881"/>
      <c r="E881"/>
      <c r="F881"/>
      <c r="G881"/>
      <c r="H881"/>
      <c r="I881"/>
      <c r="J881"/>
      <c r="L881"/>
    </row>
    <row r="882" spans="2:12" s="4" customFormat="1" x14ac:dyDescent="0.25">
      <c r="B882"/>
      <c r="C882"/>
      <c r="D882"/>
      <c r="E882"/>
      <c r="F882"/>
      <c r="G882"/>
      <c r="H882"/>
      <c r="I882"/>
      <c r="J882"/>
      <c r="L882"/>
    </row>
    <row r="883" spans="2:12" s="4" customFormat="1" x14ac:dyDescent="0.25">
      <c r="B883"/>
      <c r="C883"/>
      <c r="D883"/>
      <c r="E883"/>
      <c r="F883"/>
      <c r="G883"/>
      <c r="H883"/>
      <c r="I883"/>
      <c r="J883"/>
      <c r="L883"/>
    </row>
    <row r="884" spans="2:12" s="4" customFormat="1" x14ac:dyDescent="0.25">
      <c r="B884"/>
      <c r="C884"/>
      <c r="D884"/>
      <c r="E884"/>
      <c r="F884"/>
      <c r="G884"/>
      <c r="H884"/>
      <c r="I884"/>
      <c r="J884"/>
      <c r="L884"/>
    </row>
    <row r="885" spans="2:12" s="4" customFormat="1" x14ac:dyDescent="0.25">
      <c r="B885"/>
      <c r="C885"/>
      <c r="D885"/>
      <c r="E885"/>
      <c r="F885"/>
      <c r="G885"/>
      <c r="H885"/>
      <c r="I885"/>
      <c r="J885"/>
      <c r="L885"/>
    </row>
    <row r="886" spans="2:12" s="4" customFormat="1" x14ac:dyDescent="0.25">
      <c r="B886"/>
      <c r="C886"/>
      <c r="D886"/>
      <c r="E886"/>
      <c r="F886"/>
      <c r="G886"/>
      <c r="H886"/>
      <c r="I886"/>
      <c r="J886"/>
      <c r="L886"/>
    </row>
    <row r="887" spans="2:12" s="4" customFormat="1" x14ac:dyDescent="0.25">
      <c r="B887"/>
      <c r="C887"/>
      <c r="D887"/>
      <c r="E887"/>
      <c r="F887"/>
      <c r="G887"/>
      <c r="H887"/>
      <c r="I887"/>
      <c r="J887"/>
      <c r="L887"/>
    </row>
    <row r="888" spans="2:12" s="4" customFormat="1" x14ac:dyDescent="0.25">
      <c r="B888"/>
      <c r="C888"/>
      <c r="D888"/>
      <c r="E888"/>
      <c r="F888"/>
      <c r="G888"/>
      <c r="H888"/>
      <c r="I888"/>
      <c r="J888"/>
      <c r="L888"/>
    </row>
    <row r="889" spans="2:12" s="4" customFormat="1" x14ac:dyDescent="0.25">
      <c r="B889"/>
      <c r="C889"/>
      <c r="D889"/>
      <c r="E889"/>
      <c r="F889"/>
      <c r="G889"/>
      <c r="H889"/>
      <c r="I889"/>
      <c r="J889"/>
      <c r="L889"/>
    </row>
    <row r="890" spans="2:12" s="4" customFormat="1" x14ac:dyDescent="0.25">
      <c r="B890"/>
      <c r="C890"/>
      <c r="D890"/>
      <c r="E890"/>
      <c r="F890"/>
      <c r="G890"/>
      <c r="H890"/>
      <c r="I890"/>
      <c r="J890"/>
      <c r="L890"/>
    </row>
    <row r="891" spans="2:12" s="4" customFormat="1" x14ac:dyDescent="0.25">
      <c r="B891"/>
      <c r="C891"/>
      <c r="D891"/>
      <c r="E891"/>
      <c r="F891"/>
      <c r="G891"/>
      <c r="H891"/>
      <c r="I891"/>
      <c r="J891"/>
      <c r="L891"/>
    </row>
    <row r="892" spans="2:12" s="4" customFormat="1" x14ac:dyDescent="0.25">
      <c r="B892"/>
      <c r="C892"/>
      <c r="D892"/>
      <c r="E892"/>
      <c r="F892"/>
      <c r="G892"/>
      <c r="H892"/>
      <c r="I892"/>
      <c r="J892"/>
      <c r="L892"/>
    </row>
    <row r="893" spans="2:12" s="4" customFormat="1" x14ac:dyDescent="0.25">
      <c r="B893"/>
      <c r="C893"/>
      <c r="D893"/>
      <c r="E893"/>
      <c r="F893"/>
      <c r="G893"/>
      <c r="H893"/>
      <c r="I893"/>
      <c r="J893"/>
      <c r="L893"/>
    </row>
    <row r="894" spans="2:12" s="4" customFormat="1" x14ac:dyDescent="0.25">
      <c r="B894"/>
      <c r="C894"/>
      <c r="D894"/>
      <c r="E894"/>
      <c r="F894"/>
      <c r="G894"/>
      <c r="H894"/>
      <c r="I894"/>
      <c r="J894"/>
      <c r="L894"/>
    </row>
    <row r="895" spans="2:12" s="4" customFormat="1" x14ac:dyDescent="0.25">
      <c r="B895"/>
      <c r="C895"/>
      <c r="D895"/>
      <c r="E895"/>
      <c r="F895"/>
      <c r="G895"/>
      <c r="H895"/>
      <c r="I895"/>
      <c r="J895"/>
      <c r="L895"/>
    </row>
    <row r="896" spans="2:12" s="4" customFormat="1" x14ac:dyDescent="0.25">
      <c r="B896"/>
      <c r="C896"/>
      <c r="D896"/>
      <c r="E896"/>
      <c r="F896"/>
      <c r="G896"/>
      <c r="H896"/>
      <c r="I896"/>
      <c r="J896"/>
      <c r="L896"/>
    </row>
    <row r="897" spans="2:12" s="4" customFormat="1" x14ac:dyDescent="0.25">
      <c r="B897"/>
      <c r="C897"/>
      <c r="D897"/>
      <c r="E897"/>
      <c r="F897"/>
      <c r="G897"/>
      <c r="H897"/>
      <c r="I897"/>
      <c r="J897"/>
      <c r="L897"/>
    </row>
    <row r="898" spans="2:12" s="4" customFormat="1" x14ac:dyDescent="0.25">
      <c r="B898"/>
      <c r="C898"/>
      <c r="D898"/>
      <c r="E898"/>
      <c r="F898"/>
      <c r="G898"/>
      <c r="H898"/>
      <c r="I898"/>
      <c r="J898"/>
      <c r="L898"/>
    </row>
    <row r="899" spans="2:12" s="4" customFormat="1" x14ac:dyDescent="0.25">
      <c r="B899"/>
      <c r="C899"/>
      <c r="D899"/>
      <c r="E899"/>
      <c r="F899"/>
      <c r="G899"/>
      <c r="H899"/>
      <c r="I899"/>
      <c r="J899"/>
      <c r="L899"/>
    </row>
    <row r="900" spans="2:12" s="4" customFormat="1" x14ac:dyDescent="0.25">
      <c r="B900"/>
      <c r="C900"/>
      <c r="D900"/>
      <c r="E900"/>
      <c r="F900"/>
      <c r="G900"/>
      <c r="H900"/>
      <c r="I900"/>
      <c r="J900"/>
      <c r="L900"/>
    </row>
    <row r="901" spans="2:12" s="4" customFormat="1" x14ac:dyDescent="0.25">
      <c r="B901"/>
      <c r="C901"/>
      <c r="D901"/>
      <c r="E901"/>
      <c r="F901"/>
      <c r="G901"/>
      <c r="H901"/>
      <c r="I901"/>
      <c r="J901"/>
      <c r="L901"/>
    </row>
    <row r="902" spans="2:12" s="4" customFormat="1" x14ac:dyDescent="0.25">
      <c r="B902"/>
      <c r="C902"/>
      <c r="D902"/>
      <c r="E902"/>
      <c r="F902"/>
      <c r="G902"/>
      <c r="H902"/>
      <c r="I902"/>
      <c r="J902"/>
      <c r="L902"/>
    </row>
    <row r="903" spans="2:12" s="4" customFormat="1" x14ac:dyDescent="0.25">
      <c r="B903"/>
      <c r="C903"/>
      <c r="D903"/>
      <c r="E903"/>
      <c r="F903"/>
      <c r="G903"/>
      <c r="H903"/>
      <c r="I903"/>
      <c r="J903"/>
      <c r="L903"/>
    </row>
    <row r="904" spans="2:12" s="4" customFormat="1" x14ac:dyDescent="0.25">
      <c r="B904"/>
      <c r="C904"/>
      <c r="D904"/>
      <c r="E904"/>
      <c r="F904"/>
      <c r="G904"/>
      <c r="H904"/>
      <c r="I904"/>
      <c r="J904"/>
      <c r="L904"/>
    </row>
    <row r="905" spans="2:12" s="4" customFormat="1" x14ac:dyDescent="0.25">
      <c r="B905"/>
      <c r="C905"/>
      <c r="D905"/>
      <c r="E905"/>
      <c r="F905"/>
      <c r="G905"/>
      <c r="H905"/>
      <c r="I905"/>
      <c r="J905"/>
      <c r="L905"/>
    </row>
    <row r="906" spans="2:12" s="4" customFormat="1" x14ac:dyDescent="0.25">
      <c r="B906"/>
      <c r="C906"/>
      <c r="D906"/>
      <c r="E906"/>
      <c r="F906"/>
      <c r="G906"/>
      <c r="H906"/>
      <c r="I906"/>
      <c r="J906"/>
      <c r="L906"/>
    </row>
    <row r="907" spans="2:12" s="4" customFormat="1" x14ac:dyDescent="0.25">
      <c r="B907"/>
      <c r="C907"/>
      <c r="D907"/>
      <c r="E907"/>
      <c r="F907"/>
      <c r="G907"/>
      <c r="H907"/>
      <c r="I907"/>
      <c r="J907"/>
      <c r="L907"/>
    </row>
    <row r="908" spans="2:12" s="4" customFormat="1" x14ac:dyDescent="0.25">
      <c r="B908"/>
      <c r="C908"/>
      <c r="D908"/>
      <c r="E908"/>
      <c r="F908"/>
      <c r="G908"/>
      <c r="H908"/>
      <c r="I908"/>
      <c r="J908"/>
      <c r="L908"/>
    </row>
    <row r="909" spans="2:12" s="4" customFormat="1" x14ac:dyDescent="0.25">
      <c r="B909"/>
      <c r="C909"/>
      <c r="D909"/>
      <c r="E909"/>
      <c r="F909"/>
      <c r="G909"/>
      <c r="H909"/>
      <c r="I909"/>
      <c r="J909"/>
      <c r="L909"/>
    </row>
    <row r="910" spans="2:12" s="4" customFormat="1" x14ac:dyDescent="0.25">
      <c r="B910"/>
      <c r="C910"/>
      <c r="D910"/>
      <c r="E910"/>
      <c r="F910"/>
      <c r="G910"/>
      <c r="H910"/>
      <c r="I910"/>
      <c r="J910"/>
      <c r="L910"/>
    </row>
    <row r="911" spans="2:12" s="4" customFormat="1" x14ac:dyDescent="0.25">
      <c r="B911"/>
      <c r="C911"/>
      <c r="D911"/>
      <c r="E911"/>
      <c r="F911"/>
      <c r="G911"/>
      <c r="H911"/>
      <c r="I911"/>
      <c r="J911"/>
      <c r="L911"/>
    </row>
    <row r="912" spans="2:12" s="4" customFormat="1" x14ac:dyDescent="0.25">
      <c r="B912"/>
      <c r="C912"/>
      <c r="D912"/>
      <c r="E912"/>
      <c r="F912"/>
      <c r="G912"/>
      <c r="H912"/>
      <c r="I912"/>
      <c r="J912"/>
      <c r="L912"/>
    </row>
    <row r="913" spans="2:12" s="4" customFormat="1" x14ac:dyDescent="0.25">
      <c r="B913"/>
      <c r="C913"/>
      <c r="D913"/>
      <c r="E913"/>
      <c r="F913"/>
      <c r="G913"/>
      <c r="H913"/>
      <c r="I913"/>
      <c r="J913"/>
      <c r="L913"/>
    </row>
    <row r="914" spans="2:12" s="4" customFormat="1" x14ac:dyDescent="0.25">
      <c r="B914"/>
      <c r="C914"/>
      <c r="D914"/>
      <c r="E914"/>
      <c r="F914"/>
      <c r="G914"/>
      <c r="H914"/>
      <c r="I914"/>
      <c r="J914"/>
      <c r="L914"/>
    </row>
  </sheetData>
  <sortState ref="A2:K218">
    <sortCondition ref="A2:A21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5"/>
  <sheetViews>
    <sheetView tabSelected="1" workbookViewId="0">
      <selection sqref="A1:F1"/>
    </sheetView>
  </sheetViews>
  <sheetFormatPr defaultRowHeight="18.75" x14ac:dyDescent="0.3"/>
  <cols>
    <col min="1" max="1" width="9.7109375" bestFit="1" customWidth="1"/>
    <col min="2" max="2" width="16.140625" customWidth="1"/>
    <col min="3" max="3" width="18.5703125" customWidth="1"/>
    <col min="4" max="4" width="10.7109375" bestFit="1" customWidth="1"/>
    <col min="5" max="5" width="49.5703125" bestFit="1" customWidth="1"/>
    <col min="6" max="7" width="16" bestFit="1" customWidth="1"/>
    <col min="8" max="9" width="15.140625" bestFit="1" customWidth="1"/>
    <col min="10" max="11" width="16" bestFit="1" customWidth="1"/>
    <col min="12" max="12" width="15.140625" bestFit="1" customWidth="1"/>
    <col min="13" max="13" width="16" bestFit="1" customWidth="1"/>
    <col min="14" max="14" width="16" style="43" bestFit="1" customWidth="1"/>
    <col min="15" max="15" width="16" bestFit="1" customWidth="1"/>
    <col min="16" max="16" width="9.140625" style="84"/>
  </cols>
  <sheetData>
    <row r="1" spans="1:16" ht="24.95" customHeight="1" x14ac:dyDescent="0.5">
      <c r="A1" s="66" t="s">
        <v>10</v>
      </c>
      <c r="B1" s="66"/>
      <c r="C1" s="66"/>
      <c r="D1" s="66"/>
      <c r="E1" s="66"/>
      <c r="F1" s="66"/>
      <c r="G1" s="5"/>
      <c r="H1" s="6"/>
      <c r="I1" s="6"/>
      <c r="J1" s="7"/>
      <c r="K1" s="7"/>
      <c r="L1" s="7"/>
      <c r="M1" s="7"/>
      <c r="N1" s="7"/>
      <c r="O1" s="6"/>
    </row>
    <row r="2" spans="1:16" ht="9.9499999999999993" customHeight="1" x14ac:dyDescent="0.35">
      <c r="A2" s="67" t="s">
        <v>11</v>
      </c>
      <c r="B2" s="67"/>
      <c r="C2" s="67"/>
      <c r="D2" s="67"/>
      <c r="E2" s="67"/>
      <c r="F2" s="67"/>
      <c r="G2" s="5"/>
      <c r="H2" s="6"/>
      <c r="I2" s="6"/>
      <c r="J2" s="7"/>
      <c r="K2" s="7"/>
      <c r="L2" s="7"/>
      <c r="M2" s="7"/>
      <c r="N2" s="7"/>
      <c r="O2" s="6" t="s">
        <v>11</v>
      </c>
    </row>
    <row r="3" spans="1:16" x14ac:dyDescent="0.3">
      <c r="A3" s="8"/>
      <c r="B3" s="9"/>
      <c r="C3" s="9"/>
      <c r="D3" s="9"/>
      <c r="E3" s="8"/>
      <c r="F3" s="10">
        <v>41572</v>
      </c>
      <c r="G3" s="10">
        <v>41599</v>
      </c>
      <c r="H3" s="11">
        <v>41635</v>
      </c>
      <c r="I3" s="11">
        <v>41661</v>
      </c>
      <c r="J3" s="11">
        <v>41690</v>
      </c>
      <c r="K3" s="11">
        <v>41711</v>
      </c>
      <c r="L3" s="11">
        <v>41746</v>
      </c>
      <c r="M3" s="11">
        <v>41774</v>
      </c>
      <c r="N3" s="11">
        <v>41809</v>
      </c>
      <c r="O3" s="10" t="s">
        <v>220</v>
      </c>
    </row>
    <row r="4" spans="1:16" x14ac:dyDescent="0.3">
      <c r="A4" s="12" t="s">
        <v>12</v>
      </c>
      <c r="B4" s="13" t="s">
        <v>13</v>
      </c>
      <c r="C4" s="13" t="s">
        <v>14</v>
      </c>
      <c r="D4" s="13" t="s">
        <v>15</v>
      </c>
      <c r="E4" s="12" t="s">
        <v>8</v>
      </c>
      <c r="F4" s="14" t="s">
        <v>9</v>
      </c>
      <c r="G4" s="15" t="s">
        <v>9</v>
      </c>
      <c r="H4" s="16" t="s">
        <v>9</v>
      </c>
      <c r="I4" s="16" t="s">
        <v>9</v>
      </c>
      <c r="J4" s="17" t="s">
        <v>9</v>
      </c>
      <c r="K4" s="17" t="s">
        <v>9</v>
      </c>
      <c r="L4" s="17" t="s">
        <v>9</v>
      </c>
      <c r="M4" s="17" t="s">
        <v>9</v>
      </c>
      <c r="N4" s="17" t="s">
        <v>9</v>
      </c>
      <c r="O4" s="15" t="s">
        <v>9</v>
      </c>
    </row>
    <row r="5" spans="1:16" x14ac:dyDescent="0.3">
      <c r="A5" s="19">
        <v>101</v>
      </c>
      <c r="B5" s="20"/>
      <c r="C5" s="20" t="s">
        <v>16</v>
      </c>
      <c r="D5" s="20" t="s">
        <v>17</v>
      </c>
      <c r="E5" s="21" t="s">
        <v>18</v>
      </c>
      <c r="F5" s="22">
        <f>731474-196966</f>
        <v>534508</v>
      </c>
      <c r="G5" s="23">
        <v>1090816</v>
      </c>
      <c r="H5" s="23">
        <v>2824956</v>
      </c>
      <c r="I5" s="23">
        <f>2788950.01+1203166</f>
        <v>3992116.01</v>
      </c>
      <c r="J5" s="24">
        <f>1090207-258506+1000000-327388+170769</f>
        <v>1675082</v>
      </c>
      <c r="K5" s="24">
        <v>1359309</v>
      </c>
      <c r="L5" s="24">
        <v>935045</v>
      </c>
      <c r="M5" s="23">
        <f>54532.72+2032455.86-142994+377827-67516-200038</f>
        <v>2054267.58</v>
      </c>
      <c r="N5" s="24">
        <f>26805.83+1779306.75-736223-200038+275008</f>
        <v>1144859.58</v>
      </c>
      <c r="O5" s="25">
        <f>2350741.07+980612.75-1703544</f>
        <v>1627809.8199999998</v>
      </c>
      <c r="P5" s="84" t="s">
        <v>11</v>
      </c>
    </row>
    <row r="6" spans="1:16" x14ac:dyDescent="0.3">
      <c r="A6" s="19" t="s">
        <v>19</v>
      </c>
      <c r="B6" s="20" t="s">
        <v>20</v>
      </c>
      <c r="C6" s="20" t="s">
        <v>16</v>
      </c>
      <c r="D6" s="20" t="s">
        <v>21</v>
      </c>
      <c r="E6" s="21" t="s">
        <v>22</v>
      </c>
      <c r="F6" s="22">
        <v>1927122.5</v>
      </c>
      <c r="G6" s="23">
        <v>8927122.5</v>
      </c>
      <c r="H6" s="23">
        <v>5927122</v>
      </c>
      <c r="I6" s="23">
        <v>27122.5</v>
      </c>
      <c r="J6" s="24">
        <v>27123</v>
      </c>
      <c r="K6" s="24">
        <v>8927123</v>
      </c>
      <c r="L6" s="24">
        <v>2927123</v>
      </c>
      <c r="M6" s="23">
        <v>27122.5</v>
      </c>
      <c r="N6" s="24">
        <v>8927123</v>
      </c>
      <c r="O6" s="25">
        <v>5927123</v>
      </c>
      <c r="P6" s="84" t="s">
        <v>11</v>
      </c>
    </row>
    <row r="7" spans="1:16" x14ac:dyDescent="0.3">
      <c r="A7" s="19" t="s">
        <v>24</v>
      </c>
      <c r="B7" s="20" t="s">
        <v>25</v>
      </c>
      <c r="C7" s="20" t="s">
        <v>24</v>
      </c>
      <c r="D7" s="20" t="s">
        <v>21</v>
      </c>
      <c r="E7" s="21" t="s">
        <v>26</v>
      </c>
      <c r="F7" s="22">
        <v>1746258.6600000001</v>
      </c>
      <c r="G7" s="23">
        <v>1555231.51</v>
      </c>
      <c r="H7" s="23">
        <v>1555232</v>
      </c>
      <c r="I7" s="23">
        <v>478888.74000000017</v>
      </c>
      <c r="J7" s="24">
        <v>1125641.02</v>
      </c>
      <c r="K7" s="24">
        <v>726452</v>
      </c>
      <c r="L7" s="24">
        <v>882992</v>
      </c>
      <c r="M7" s="23">
        <v>869445.58</v>
      </c>
      <c r="N7" s="24">
        <v>855668.64</v>
      </c>
      <c r="O7" s="25">
        <v>1662921.62</v>
      </c>
      <c r="P7" s="84" t="s">
        <v>11</v>
      </c>
    </row>
    <row r="8" spans="1:16" x14ac:dyDescent="0.3">
      <c r="A8" s="19" t="s">
        <v>27</v>
      </c>
      <c r="B8" s="20" t="s">
        <v>28</v>
      </c>
      <c r="C8" s="20" t="s">
        <v>29</v>
      </c>
      <c r="D8" s="20" t="s">
        <v>17</v>
      </c>
      <c r="E8" s="21" t="s">
        <v>30</v>
      </c>
      <c r="F8" s="22">
        <f>1425963+196966</f>
        <v>1622929</v>
      </c>
      <c r="G8" s="23">
        <v>1846579.26</v>
      </c>
      <c r="H8" s="23">
        <v>1770819</v>
      </c>
      <c r="I8" s="23">
        <v>1681402.87</v>
      </c>
      <c r="J8" s="24">
        <v>1727764.97</v>
      </c>
      <c r="K8" s="24">
        <v>1834437</v>
      </c>
      <c r="L8" s="24">
        <v>1744904</v>
      </c>
      <c r="M8" s="23">
        <v>2008032.92</v>
      </c>
      <c r="N8" s="24">
        <v>2153107.39</v>
      </c>
      <c r="O8" s="25">
        <v>1916828.34</v>
      </c>
      <c r="P8" s="84" t="s">
        <v>11</v>
      </c>
    </row>
    <row r="9" spans="1:16" x14ac:dyDescent="0.3">
      <c r="A9" s="19" t="s">
        <v>31</v>
      </c>
      <c r="B9" s="20" t="s">
        <v>32</v>
      </c>
      <c r="C9" s="20" t="s">
        <v>33</v>
      </c>
      <c r="D9" s="20" t="s">
        <v>17</v>
      </c>
      <c r="E9" s="21" t="s">
        <v>34</v>
      </c>
      <c r="F9" s="22">
        <v>296095.75</v>
      </c>
      <c r="G9" s="23">
        <f>2240210.95-1900000</f>
        <v>340210.95000000019</v>
      </c>
      <c r="H9" s="23">
        <v>711210</v>
      </c>
      <c r="I9" s="23">
        <v>329974.59999999998</v>
      </c>
      <c r="J9" s="24">
        <f>825733.95+25494+383515-1000000</f>
        <v>234742.94999999995</v>
      </c>
      <c r="K9" s="24">
        <f>817724-124000</f>
        <v>693724</v>
      </c>
      <c r="L9" s="24">
        <v>484652</v>
      </c>
      <c r="M9" s="23">
        <v>46197</v>
      </c>
      <c r="N9" s="24">
        <f>652733.42-600000</f>
        <v>52733.420000000042</v>
      </c>
      <c r="O9" s="25">
        <v>1200803.6100000001</v>
      </c>
      <c r="P9" s="84" t="s">
        <v>23</v>
      </c>
    </row>
    <row r="10" spans="1:16" x14ac:dyDescent="0.3">
      <c r="A10" s="19" t="s">
        <v>35</v>
      </c>
      <c r="B10" s="20" t="s">
        <v>36</v>
      </c>
      <c r="C10" s="20" t="s">
        <v>37</v>
      </c>
      <c r="D10" s="20" t="s">
        <v>21</v>
      </c>
      <c r="E10" s="21" t="s">
        <v>38</v>
      </c>
      <c r="F10" s="22">
        <v>56256.27</v>
      </c>
      <c r="G10" s="23">
        <v>56256</v>
      </c>
      <c r="H10" s="23">
        <v>56256</v>
      </c>
      <c r="I10" s="23">
        <v>5000</v>
      </c>
      <c r="J10" s="24">
        <v>5000</v>
      </c>
      <c r="K10" s="24">
        <v>5000</v>
      </c>
      <c r="L10" s="24">
        <v>5000</v>
      </c>
      <c r="M10" s="23">
        <v>5000</v>
      </c>
      <c r="N10" s="24">
        <v>5000</v>
      </c>
      <c r="O10" s="25">
        <v>5000</v>
      </c>
      <c r="P10" s="84" t="s">
        <v>11</v>
      </c>
    </row>
    <row r="11" spans="1:16" x14ac:dyDescent="0.3">
      <c r="A11" s="19">
        <v>235</v>
      </c>
      <c r="B11" s="20" t="s">
        <v>25</v>
      </c>
      <c r="C11" s="20" t="s">
        <v>39</v>
      </c>
      <c r="D11" s="20" t="s">
        <v>21</v>
      </c>
      <c r="E11" s="21" t="s">
        <v>40</v>
      </c>
      <c r="F11" s="22">
        <v>1263912.1100000001</v>
      </c>
      <c r="G11" s="23">
        <v>1097394.79</v>
      </c>
      <c r="H11" s="23">
        <v>1097395</v>
      </c>
      <c r="I11" s="23">
        <v>1666092</v>
      </c>
      <c r="J11" s="24">
        <v>1274447.1299999999</v>
      </c>
      <c r="K11" s="24">
        <v>1266648</v>
      </c>
      <c r="L11" s="24">
        <v>1648906.21</v>
      </c>
      <c r="M11" s="24">
        <v>888820.79</v>
      </c>
      <c r="N11" s="24">
        <v>888821</v>
      </c>
      <c r="O11" s="25">
        <v>1113753</v>
      </c>
      <c r="P11" s="84" t="s">
        <v>11</v>
      </c>
    </row>
    <row r="12" spans="1:16" x14ac:dyDescent="0.3">
      <c r="A12" s="19">
        <v>700</v>
      </c>
      <c r="B12" s="20" t="s">
        <v>41</v>
      </c>
      <c r="C12" s="20" t="s">
        <v>42</v>
      </c>
      <c r="D12" s="20" t="s">
        <v>21</v>
      </c>
      <c r="E12" s="21" t="s">
        <v>43</v>
      </c>
      <c r="F12" s="22">
        <v>2000000</v>
      </c>
      <c r="G12" s="23">
        <f>2000000-1462254.95</f>
        <v>537745.05000000005</v>
      </c>
      <c r="H12" s="23">
        <v>527711.82999999996</v>
      </c>
      <c r="I12" s="23">
        <v>517708.83</v>
      </c>
      <c r="J12" s="24">
        <v>346090</v>
      </c>
      <c r="K12" s="23">
        <v>346090</v>
      </c>
      <c r="L12" s="23">
        <v>346091</v>
      </c>
      <c r="M12" s="24">
        <f>346091+200038</f>
        <v>546129</v>
      </c>
      <c r="N12" s="24">
        <v>546129</v>
      </c>
      <c r="O12" s="25">
        <f>546129+21005</f>
        <v>567134</v>
      </c>
      <c r="P12" s="84" t="s">
        <v>11</v>
      </c>
    </row>
    <row r="13" spans="1:16" x14ac:dyDescent="0.3">
      <c r="A13" s="19">
        <v>201</v>
      </c>
      <c r="B13" s="20" t="s">
        <v>44</v>
      </c>
      <c r="C13" s="20" t="s">
        <v>45</v>
      </c>
      <c r="D13" s="20" t="s">
        <v>21</v>
      </c>
      <c r="E13" s="21" t="s">
        <v>46</v>
      </c>
      <c r="F13" s="22">
        <v>731146.7</v>
      </c>
      <c r="G13" s="23">
        <f>925874-178427.8</f>
        <v>747446.2</v>
      </c>
      <c r="H13" s="23">
        <v>747446</v>
      </c>
      <c r="I13" s="23">
        <v>597157</v>
      </c>
      <c r="J13" s="24">
        <f>597157-37400</f>
        <v>559757</v>
      </c>
      <c r="K13" s="23">
        <v>559757</v>
      </c>
      <c r="L13" s="23">
        <v>597157</v>
      </c>
      <c r="M13" s="24">
        <v>664672.84</v>
      </c>
      <c r="N13" s="24">
        <v>664673</v>
      </c>
      <c r="O13" s="25">
        <v>678411.82</v>
      </c>
      <c r="P13" s="84" t="s">
        <v>11</v>
      </c>
    </row>
    <row r="14" spans="1:16" x14ac:dyDescent="0.3">
      <c r="A14" s="19">
        <v>700</v>
      </c>
      <c r="B14" s="20" t="s">
        <v>47</v>
      </c>
      <c r="C14" s="20" t="s">
        <v>42</v>
      </c>
      <c r="D14" s="20" t="s">
        <v>17</v>
      </c>
      <c r="E14" s="21" t="s">
        <v>48</v>
      </c>
      <c r="F14" s="22">
        <v>767022</v>
      </c>
      <c r="G14" s="23">
        <f>31299+358408</f>
        <v>389707</v>
      </c>
      <c r="H14" s="23">
        <v>389723</v>
      </c>
      <c r="I14" s="23">
        <v>253765.11</v>
      </c>
      <c r="J14" s="24">
        <v>581185</v>
      </c>
      <c r="K14" s="24">
        <f>J14-18221</f>
        <v>562964</v>
      </c>
      <c r="L14" s="24">
        <v>639362.73</v>
      </c>
      <c r="M14" s="24">
        <f>639363-8407.77</f>
        <v>630955.23</v>
      </c>
      <c r="N14" s="24">
        <v>609801</v>
      </c>
      <c r="O14" s="25">
        <v>462273</v>
      </c>
      <c r="P14" s="84" t="s">
        <v>11</v>
      </c>
    </row>
    <row r="15" spans="1:16" x14ac:dyDescent="0.3">
      <c r="A15" s="19" t="s">
        <v>49</v>
      </c>
      <c r="B15" s="20" t="s">
        <v>50</v>
      </c>
      <c r="C15" s="20" t="s">
        <v>16</v>
      </c>
      <c r="D15" s="20" t="s">
        <v>17</v>
      </c>
      <c r="E15" s="21" t="s">
        <v>51</v>
      </c>
      <c r="F15" s="22">
        <v>679324.46</v>
      </c>
      <c r="G15" s="23">
        <v>247485.21</v>
      </c>
      <c r="H15" s="23">
        <v>247485</v>
      </c>
      <c r="I15" s="23">
        <v>388523</v>
      </c>
      <c r="J15" s="24">
        <f>388515.95-383515.95</f>
        <v>5000</v>
      </c>
      <c r="K15" s="24">
        <v>5000</v>
      </c>
      <c r="L15" s="24">
        <v>5000</v>
      </c>
      <c r="M15" s="24">
        <v>5000</v>
      </c>
      <c r="N15" s="24">
        <v>5000</v>
      </c>
      <c r="O15" s="25">
        <v>265887</v>
      </c>
      <c r="P15" s="84" t="s">
        <v>135</v>
      </c>
    </row>
    <row r="16" spans="1:16" x14ac:dyDescent="0.3">
      <c r="A16" s="19" t="s">
        <v>52</v>
      </c>
      <c r="B16" s="20" t="s">
        <v>53</v>
      </c>
      <c r="C16" s="20" t="s">
        <v>54</v>
      </c>
      <c r="D16" s="20" t="s">
        <v>21</v>
      </c>
      <c r="E16" s="21" t="s">
        <v>55</v>
      </c>
      <c r="F16" s="22">
        <v>103618.58</v>
      </c>
      <c r="G16" s="23">
        <f>32042.12+48713.63+19412.56+87819.99</f>
        <v>187988.3</v>
      </c>
      <c r="H16" s="23">
        <v>303747</v>
      </c>
      <c r="I16" s="23">
        <v>332143.11</v>
      </c>
      <c r="J16" s="24">
        <f>15526.84+32049.15+48713.63+2853.03+87839.24+70+86019.69</f>
        <v>273071.58</v>
      </c>
      <c r="K16" s="24">
        <f>10628.52+32049.64+48713.63+81490.1+87840.59</f>
        <v>260722.48</v>
      </c>
      <c r="L16" s="24">
        <v>360356</v>
      </c>
      <c r="M16" s="24">
        <f>7627.13+32050.71+48713.63+42470.2+87843.52+968.34+112954.69</f>
        <v>332628.21999999997</v>
      </c>
      <c r="N16" s="24">
        <f>8279.6+32051.25+48713.63+19838.19+87845.02+1852.01+112956.61+1667.03</f>
        <v>313203.34000000003</v>
      </c>
      <c r="O16" s="25">
        <f>1540.04+19291.77+48713.63+19838.19+61818.25+53.03+112958.47</f>
        <v>264213.38</v>
      </c>
      <c r="P16" s="84" t="s">
        <v>11</v>
      </c>
    </row>
    <row r="17" spans="1:16" x14ac:dyDescent="0.3">
      <c r="A17" s="19" t="s">
        <v>31</v>
      </c>
      <c r="B17" s="20" t="s">
        <v>56</v>
      </c>
      <c r="C17" s="20" t="s">
        <v>33</v>
      </c>
      <c r="D17" s="20" t="s">
        <v>17</v>
      </c>
      <c r="E17" s="21" t="s">
        <v>57</v>
      </c>
      <c r="F17" s="22">
        <v>3102569.31</v>
      </c>
      <c r="G17" s="23">
        <v>3103096.32</v>
      </c>
      <c r="H17" s="23">
        <v>3103495</v>
      </c>
      <c r="I17" s="23">
        <v>3103891.28</v>
      </c>
      <c r="J17" s="24">
        <v>1104245.6100000001</v>
      </c>
      <c r="K17" s="24">
        <v>1104373</v>
      </c>
      <c r="L17" s="24">
        <v>1104373</v>
      </c>
      <c r="M17" s="24">
        <f>2154705.63+800000</f>
        <v>2954705.63</v>
      </c>
      <c r="N17" s="24">
        <v>3155025.34</v>
      </c>
      <c r="O17" s="25">
        <v>3155414.32</v>
      </c>
      <c r="P17" s="84" t="s">
        <v>11</v>
      </c>
    </row>
    <row r="18" spans="1:16" x14ac:dyDescent="0.3">
      <c r="A18" s="19" t="s">
        <v>31</v>
      </c>
      <c r="B18" s="20" t="s">
        <v>58</v>
      </c>
      <c r="C18" s="20" t="s">
        <v>33</v>
      </c>
      <c r="D18" s="20" t="s">
        <v>17</v>
      </c>
      <c r="E18" s="21" t="s">
        <v>59</v>
      </c>
      <c r="F18" s="22">
        <v>1811744.28</v>
      </c>
      <c r="G18" s="23">
        <v>1812012.3</v>
      </c>
      <c r="H18" s="23">
        <v>2537383</v>
      </c>
      <c r="I18" s="23">
        <v>1982890.65</v>
      </c>
      <c r="J18" s="24">
        <v>2345735.69</v>
      </c>
      <c r="K18" s="23">
        <v>3521532.32</v>
      </c>
      <c r="L18" s="23">
        <v>3071433</v>
      </c>
      <c r="M18" s="24">
        <v>3434358.72</v>
      </c>
      <c r="N18" s="24">
        <v>3797341.86</v>
      </c>
      <c r="O18" s="25">
        <v>3797792.15</v>
      </c>
      <c r="P18" s="84" t="s">
        <v>11</v>
      </c>
    </row>
    <row r="19" spans="1:16" x14ac:dyDescent="0.3">
      <c r="A19" s="19">
        <v>400</v>
      </c>
      <c r="B19" s="20" t="s">
        <v>60</v>
      </c>
      <c r="C19" s="20" t="s">
        <v>33</v>
      </c>
      <c r="D19" s="20" t="s">
        <v>17</v>
      </c>
      <c r="E19" s="21" t="s">
        <v>61</v>
      </c>
      <c r="F19" s="22">
        <v>2020218.45</v>
      </c>
      <c r="G19" s="23">
        <v>2737463.33</v>
      </c>
      <c r="H19" s="23">
        <v>2624178</v>
      </c>
      <c r="I19" s="23">
        <v>2629522</v>
      </c>
      <c r="J19" s="24">
        <v>2620838.67</v>
      </c>
      <c r="K19" s="24">
        <v>2839861</v>
      </c>
      <c r="L19" s="24">
        <v>2706648</v>
      </c>
      <c r="M19" s="24">
        <v>2762280.53</v>
      </c>
      <c r="N19" s="24">
        <v>2817520.4</v>
      </c>
      <c r="O19" s="25">
        <v>1276039.74</v>
      </c>
      <c r="P19" s="84" t="s">
        <v>138</v>
      </c>
    </row>
    <row r="20" spans="1:16" x14ac:dyDescent="0.3">
      <c r="A20" s="19" t="s">
        <v>31</v>
      </c>
      <c r="B20" s="20" t="s">
        <v>62</v>
      </c>
      <c r="C20" s="20" t="s">
        <v>33</v>
      </c>
      <c r="D20" s="20" t="s">
        <v>17</v>
      </c>
      <c r="E20" s="21" t="s">
        <v>63</v>
      </c>
      <c r="F20" s="22">
        <v>485478.23</v>
      </c>
      <c r="G20" s="23">
        <v>485560.69</v>
      </c>
      <c r="H20" s="23">
        <v>485623</v>
      </c>
      <c r="I20" s="23">
        <v>485685.08</v>
      </c>
      <c r="J20" s="24">
        <v>485746.95</v>
      </c>
      <c r="K20" s="24">
        <v>485803</v>
      </c>
      <c r="L20" s="24">
        <v>485864</v>
      </c>
      <c r="M20" s="24">
        <v>485924.63</v>
      </c>
      <c r="N20" s="24">
        <v>485986.54</v>
      </c>
      <c r="O20" s="25">
        <v>486046</v>
      </c>
      <c r="P20" s="84" t="s">
        <v>11</v>
      </c>
    </row>
    <row r="21" spans="1:16" x14ac:dyDescent="0.3">
      <c r="A21" s="19">
        <v>400</v>
      </c>
      <c r="B21" s="20" t="s">
        <v>64</v>
      </c>
      <c r="C21" s="20" t="s">
        <v>33</v>
      </c>
      <c r="D21" s="20" t="s">
        <v>21</v>
      </c>
      <c r="E21" s="21" t="s">
        <v>65</v>
      </c>
      <c r="F21" s="23">
        <v>0</v>
      </c>
      <c r="G21" s="23">
        <v>0</v>
      </c>
      <c r="H21" s="23">
        <v>0</v>
      </c>
      <c r="I21" s="23">
        <v>0</v>
      </c>
      <c r="J21" s="24">
        <v>0</v>
      </c>
      <c r="K21" s="24">
        <v>0</v>
      </c>
      <c r="L21" s="24">
        <v>854168</v>
      </c>
      <c r="M21" s="24">
        <v>937288</v>
      </c>
      <c r="N21" s="24">
        <v>1038080</v>
      </c>
      <c r="O21" s="25">
        <v>1153628.05</v>
      </c>
      <c r="P21" s="84" t="s">
        <v>11</v>
      </c>
    </row>
    <row r="22" spans="1:16" x14ac:dyDescent="0.3">
      <c r="A22" s="19" t="s">
        <v>31</v>
      </c>
      <c r="B22" s="20" t="s">
        <v>66</v>
      </c>
      <c r="C22" s="20" t="s">
        <v>33</v>
      </c>
      <c r="D22" s="20" t="s">
        <v>67</v>
      </c>
      <c r="E22" s="21" t="s">
        <v>68</v>
      </c>
      <c r="F22" s="22">
        <v>450000</v>
      </c>
      <c r="G22" s="23">
        <v>450000</v>
      </c>
      <c r="H22" s="23">
        <v>450000</v>
      </c>
      <c r="I22" s="23">
        <v>450000</v>
      </c>
      <c r="J22" s="24">
        <v>450000</v>
      </c>
      <c r="K22" s="24">
        <v>0</v>
      </c>
      <c r="L22" s="24">
        <v>0</v>
      </c>
      <c r="M22" s="24">
        <v>0</v>
      </c>
      <c r="N22" s="24">
        <v>0</v>
      </c>
      <c r="O22" s="25">
        <v>0</v>
      </c>
      <c r="P22" s="84" t="s">
        <v>11</v>
      </c>
    </row>
    <row r="23" spans="1:16" x14ac:dyDescent="0.3">
      <c r="A23" s="19" t="s">
        <v>31</v>
      </c>
      <c r="B23" s="20" t="s">
        <v>69</v>
      </c>
      <c r="C23" s="20" t="s">
        <v>33</v>
      </c>
      <c r="D23" s="20" t="s">
        <v>70</v>
      </c>
      <c r="E23" s="21" t="s">
        <v>71</v>
      </c>
      <c r="F23" s="22">
        <v>1359252.43</v>
      </c>
      <c r="G23" s="23">
        <v>1359252</v>
      </c>
      <c r="H23" s="23">
        <v>1359252</v>
      </c>
      <c r="I23" s="23">
        <v>1359252</v>
      </c>
      <c r="J23" s="24">
        <v>1359252</v>
      </c>
      <c r="K23" s="23">
        <v>1608046.99</v>
      </c>
      <c r="L23" s="23">
        <v>1608047</v>
      </c>
      <c r="M23" s="24">
        <v>1608047</v>
      </c>
      <c r="N23" s="24">
        <v>1608047</v>
      </c>
      <c r="O23" s="25">
        <v>1608047</v>
      </c>
      <c r="P23" s="84" t="s">
        <v>11</v>
      </c>
    </row>
    <row r="24" spans="1:16" x14ac:dyDescent="0.3">
      <c r="A24" s="19" t="s">
        <v>31</v>
      </c>
      <c r="B24" s="20" t="s">
        <v>72</v>
      </c>
      <c r="C24" s="20" t="s">
        <v>33</v>
      </c>
      <c r="D24" s="20" t="s">
        <v>70</v>
      </c>
      <c r="E24" s="21" t="s">
        <v>73</v>
      </c>
      <c r="F24" s="22">
        <v>638517.63</v>
      </c>
      <c r="G24" s="23">
        <v>638518</v>
      </c>
      <c r="H24" s="23">
        <v>638518</v>
      </c>
      <c r="I24" s="23">
        <v>638518</v>
      </c>
      <c r="J24" s="24">
        <v>638518</v>
      </c>
      <c r="K24" s="23">
        <v>639487.80000000005</v>
      </c>
      <c r="L24" s="23">
        <v>639488</v>
      </c>
      <c r="M24" s="24">
        <v>639488</v>
      </c>
      <c r="N24" s="24">
        <v>639488</v>
      </c>
      <c r="O24" s="25">
        <v>639488</v>
      </c>
      <c r="P24" s="84" t="s">
        <v>11</v>
      </c>
    </row>
    <row r="25" spans="1:16" x14ac:dyDescent="0.3">
      <c r="A25" s="19" t="s">
        <v>31</v>
      </c>
      <c r="B25" s="20" t="s">
        <v>74</v>
      </c>
      <c r="C25" s="20" t="s">
        <v>33</v>
      </c>
      <c r="D25" s="20" t="s">
        <v>70</v>
      </c>
      <c r="E25" s="21" t="s">
        <v>75</v>
      </c>
      <c r="F25" s="22">
        <v>7164.29</v>
      </c>
      <c r="G25" s="23">
        <v>7164</v>
      </c>
      <c r="H25" s="23">
        <v>7164</v>
      </c>
      <c r="I25" s="23">
        <v>7164</v>
      </c>
      <c r="J25" s="24">
        <v>7164</v>
      </c>
      <c r="K25" s="23">
        <v>7164</v>
      </c>
      <c r="L25" s="23">
        <v>7164</v>
      </c>
      <c r="M25" s="24">
        <v>7164</v>
      </c>
      <c r="N25" s="24">
        <v>7164</v>
      </c>
      <c r="O25" s="25">
        <v>7164</v>
      </c>
      <c r="P25" s="84" t="s">
        <v>11</v>
      </c>
    </row>
    <row r="26" spans="1:16" x14ac:dyDescent="0.3">
      <c r="A26" s="19" t="s">
        <v>31</v>
      </c>
      <c r="B26" s="20" t="s">
        <v>76</v>
      </c>
      <c r="C26" s="20" t="s">
        <v>33</v>
      </c>
      <c r="D26" s="20" t="s">
        <v>70</v>
      </c>
      <c r="E26" s="21" t="s">
        <v>77</v>
      </c>
      <c r="F26" s="22">
        <v>120709.04</v>
      </c>
      <c r="G26" s="23">
        <v>120709</v>
      </c>
      <c r="H26" s="23">
        <v>120709</v>
      </c>
      <c r="I26" s="23">
        <v>120709</v>
      </c>
      <c r="J26" s="24">
        <v>120709</v>
      </c>
      <c r="K26" s="23">
        <v>13629.84</v>
      </c>
      <c r="L26" s="23">
        <v>13630</v>
      </c>
      <c r="M26" s="24">
        <v>13630</v>
      </c>
      <c r="N26" s="24">
        <v>1360</v>
      </c>
      <c r="O26" s="25">
        <v>1360</v>
      </c>
      <c r="P26" s="84" t="s">
        <v>11</v>
      </c>
    </row>
    <row r="27" spans="1:16" x14ac:dyDescent="0.3">
      <c r="A27" s="19" t="s">
        <v>31</v>
      </c>
      <c r="B27" s="20" t="s">
        <v>78</v>
      </c>
      <c r="C27" s="20" t="s">
        <v>33</v>
      </c>
      <c r="D27" s="20" t="s">
        <v>70</v>
      </c>
      <c r="E27" s="21" t="s">
        <v>79</v>
      </c>
      <c r="F27" s="22">
        <v>5446.1</v>
      </c>
      <c r="G27" s="23">
        <v>5446</v>
      </c>
      <c r="H27" s="23">
        <v>5446</v>
      </c>
      <c r="I27" s="23">
        <v>5446</v>
      </c>
      <c r="J27" s="24">
        <v>5446</v>
      </c>
      <c r="K27" s="23">
        <v>5447</v>
      </c>
      <c r="L27" s="23">
        <v>5447</v>
      </c>
      <c r="M27" s="24">
        <v>5447</v>
      </c>
      <c r="N27" s="24">
        <v>5447</v>
      </c>
      <c r="O27" s="25">
        <v>5447</v>
      </c>
      <c r="P27" s="84" t="s">
        <v>11</v>
      </c>
    </row>
    <row r="28" spans="1:16" x14ac:dyDescent="0.3">
      <c r="A28" s="19" t="s">
        <v>31</v>
      </c>
      <c r="B28" s="20" t="s">
        <v>80</v>
      </c>
      <c r="C28" s="20" t="s">
        <v>33</v>
      </c>
      <c r="D28" s="20" t="s">
        <v>17</v>
      </c>
      <c r="E28" s="21" t="s">
        <v>81</v>
      </c>
      <c r="F28" s="22">
        <v>215189.07</v>
      </c>
      <c r="G28" s="23">
        <v>215225.62</v>
      </c>
      <c r="H28" s="23">
        <v>215253</v>
      </c>
      <c r="I28" s="23">
        <v>215280.75</v>
      </c>
      <c r="J28" s="24">
        <v>215308.18</v>
      </c>
      <c r="K28" s="24">
        <v>215333</v>
      </c>
      <c r="L28" s="24">
        <v>215360</v>
      </c>
      <c r="M28" s="24">
        <v>215386.94</v>
      </c>
      <c r="N28" s="24">
        <v>215414.38</v>
      </c>
      <c r="O28" s="25">
        <v>215440.94</v>
      </c>
      <c r="P28" s="84" t="s">
        <v>11</v>
      </c>
    </row>
    <row r="29" spans="1:16" x14ac:dyDescent="0.3">
      <c r="A29" s="19">
        <v>600</v>
      </c>
      <c r="B29" s="20" t="s">
        <v>82</v>
      </c>
      <c r="C29" s="20" t="s">
        <v>83</v>
      </c>
      <c r="D29" s="20" t="s">
        <v>21</v>
      </c>
      <c r="E29" s="21" t="s">
        <v>84</v>
      </c>
      <c r="F29" s="22">
        <v>7069.49</v>
      </c>
      <c r="G29" s="23">
        <v>7069</v>
      </c>
      <c r="H29" s="23">
        <v>7069</v>
      </c>
      <c r="I29" s="23">
        <v>7069</v>
      </c>
      <c r="J29" s="24">
        <v>7069</v>
      </c>
      <c r="K29" s="24">
        <v>7069</v>
      </c>
      <c r="L29" s="24">
        <v>7069</v>
      </c>
      <c r="M29" s="24">
        <v>7069</v>
      </c>
      <c r="N29" s="24">
        <v>7070</v>
      </c>
      <c r="O29" s="25">
        <v>7070</v>
      </c>
      <c r="P29" s="84" t="s">
        <v>11</v>
      </c>
    </row>
    <row r="30" spans="1:16" x14ac:dyDescent="0.3">
      <c r="A30" s="19">
        <v>603</v>
      </c>
      <c r="B30" s="20" t="s">
        <v>85</v>
      </c>
      <c r="C30" s="20" t="s">
        <v>83</v>
      </c>
      <c r="D30" s="20" t="s">
        <v>21</v>
      </c>
      <c r="E30" s="21" t="s">
        <v>86</v>
      </c>
      <c r="F30" s="23">
        <v>0</v>
      </c>
      <c r="G30" s="23">
        <v>0</v>
      </c>
      <c r="H30" s="23">
        <v>0</v>
      </c>
      <c r="I30" s="23">
        <v>143126.99</v>
      </c>
      <c r="J30" s="24">
        <v>146526</v>
      </c>
      <c r="K30" s="24">
        <v>151089</v>
      </c>
      <c r="L30" s="24">
        <v>142576.07</v>
      </c>
      <c r="M30" s="24">
        <v>414651</v>
      </c>
      <c r="N30" s="24">
        <v>139643</v>
      </c>
      <c r="O30" s="25">
        <v>143555</v>
      </c>
      <c r="P30" s="84" t="s">
        <v>11</v>
      </c>
    </row>
    <row r="31" spans="1:16" x14ac:dyDescent="0.3">
      <c r="A31" s="19">
        <v>605</v>
      </c>
      <c r="B31" s="20" t="s">
        <v>87</v>
      </c>
      <c r="C31" s="20" t="s">
        <v>83</v>
      </c>
      <c r="D31" s="20" t="s">
        <v>17</v>
      </c>
      <c r="E31" s="21" t="s">
        <v>88</v>
      </c>
      <c r="F31" s="22">
        <v>106.55</v>
      </c>
      <c r="G31" s="23">
        <v>107</v>
      </c>
      <c r="H31" s="23">
        <v>107</v>
      </c>
      <c r="I31" s="23">
        <v>107</v>
      </c>
      <c r="J31" s="24">
        <v>107</v>
      </c>
      <c r="K31" s="24">
        <v>107</v>
      </c>
      <c r="L31" s="24">
        <v>107</v>
      </c>
      <c r="M31" s="24">
        <v>107</v>
      </c>
      <c r="N31" s="24">
        <v>107</v>
      </c>
      <c r="O31" s="25">
        <v>107</v>
      </c>
      <c r="P31" s="84" t="s">
        <v>11</v>
      </c>
    </row>
    <row r="32" spans="1:16" x14ac:dyDescent="0.3">
      <c r="A32" s="19" t="s">
        <v>89</v>
      </c>
      <c r="B32" s="20" t="s">
        <v>90</v>
      </c>
      <c r="C32" s="20" t="s">
        <v>91</v>
      </c>
      <c r="D32" s="20" t="s">
        <v>21</v>
      </c>
      <c r="E32" s="21" t="s">
        <v>92</v>
      </c>
      <c r="F32" s="22">
        <v>27069.86</v>
      </c>
      <c r="G32" s="23">
        <v>27070</v>
      </c>
      <c r="H32" s="23">
        <v>27070</v>
      </c>
      <c r="I32" s="23">
        <v>27070</v>
      </c>
      <c r="J32" s="24">
        <v>27070</v>
      </c>
      <c r="K32" s="24">
        <v>27070</v>
      </c>
      <c r="L32" s="24">
        <v>27070</v>
      </c>
      <c r="M32" s="24">
        <v>27070</v>
      </c>
      <c r="N32" s="24">
        <v>27070</v>
      </c>
      <c r="O32" s="25">
        <v>27070</v>
      </c>
      <c r="P32" s="84" t="s">
        <v>11</v>
      </c>
    </row>
    <row r="33" spans="1:16" x14ac:dyDescent="0.3">
      <c r="A33" s="19">
        <v>101</v>
      </c>
      <c r="B33" s="20" t="s">
        <v>93</v>
      </c>
      <c r="C33" s="20" t="s">
        <v>16</v>
      </c>
      <c r="D33" s="20" t="s">
        <v>21</v>
      </c>
      <c r="E33" s="21" t="s">
        <v>94</v>
      </c>
      <c r="F33" s="23">
        <v>0</v>
      </c>
      <c r="G33" s="23">
        <v>600000</v>
      </c>
      <c r="H33" s="23">
        <v>600000</v>
      </c>
      <c r="I33" s="23">
        <v>600000</v>
      </c>
      <c r="J33" s="24">
        <v>600000</v>
      </c>
      <c r="K33" s="24">
        <v>600000</v>
      </c>
      <c r="L33" s="24">
        <v>600000</v>
      </c>
      <c r="M33" s="24">
        <v>600000</v>
      </c>
      <c r="N33" s="24">
        <v>600000</v>
      </c>
      <c r="O33" s="25">
        <v>600000</v>
      </c>
      <c r="P33" s="84" t="s">
        <v>11</v>
      </c>
    </row>
    <row r="34" spans="1:16" x14ac:dyDescent="0.3">
      <c r="A34" s="19" t="s">
        <v>95</v>
      </c>
      <c r="B34" s="20" t="s">
        <v>96</v>
      </c>
      <c r="C34" s="20" t="s">
        <v>42</v>
      </c>
      <c r="D34" s="20" t="s">
        <v>17</v>
      </c>
      <c r="E34" s="21" t="s">
        <v>97</v>
      </c>
      <c r="F34" s="22">
        <v>140619.92000000001</v>
      </c>
      <c r="G34" s="23">
        <v>140714.72</v>
      </c>
      <c r="H34" s="23">
        <v>140715</v>
      </c>
      <c r="I34" s="23">
        <v>140750.76999999999</v>
      </c>
      <c r="J34" s="24">
        <v>140751</v>
      </c>
      <c r="K34" s="24">
        <v>140751</v>
      </c>
      <c r="L34" s="24">
        <v>140751</v>
      </c>
      <c r="M34" s="24">
        <v>140751</v>
      </c>
      <c r="N34" s="24">
        <v>140751</v>
      </c>
      <c r="O34" s="25">
        <v>140855.5</v>
      </c>
      <c r="P34" s="84" t="s">
        <v>11</v>
      </c>
    </row>
    <row r="35" spans="1:16" x14ac:dyDescent="0.3">
      <c r="A35" s="19" t="s">
        <v>19</v>
      </c>
      <c r="B35" s="20" t="s">
        <v>98</v>
      </c>
      <c r="C35" s="20" t="s">
        <v>16</v>
      </c>
      <c r="D35" s="20" t="s">
        <v>17</v>
      </c>
      <c r="E35" s="21" t="s">
        <v>99</v>
      </c>
      <c r="F35" s="22">
        <v>6686.24</v>
      </c>
      <c r="G35" s="23">
        <v>6686</v>
      </c>
      <c r="H35" s="23">
        <v>6686</v>
      </c>
      <c r="I35" s="23">
        <v>6686</v>
      </c>
      <c r="J35" s="24">
        <v>6686</v>
      </c>
      <c r="K35" s="24">
        <v>6686</v>
      </c>
      <c r="L35" s="24">
        <v>6686</v>
      </c>
      <c r="M35" s="24">
        <v>6686</v>
      </c>
      <c r="N35" s="24">
        <v>6686</v>
      </c>
      <c r="O35" s="25">
        <v>6686</v>
      </c>
      <c r="P35" s="84" t="s">
        <v>11</v>
      </c>
    </row>
    <row r="36" spans="1:16" x14ac:dyDescent="0.3">
      <c r="A36" s="19" t="s">
        <v>19</v>
      </c>
      <c r="B36" s="20" t="s">
        <v>100</v>
      </c>
      <c r="C36" s="20" t="s">
        <v>16</v>
      </c>
      <c r="D36" s="20" t="s">
        <v>17</v>
      </c>
      <c r="E36" s="21" t="s">
        <v>101</v>
      </c>
      <c r="F36" s="22">
        <v>26428.52</v>
      </c>
      <c r="G36" s="23">
        <v>26430.76</v>
      </c>
      <c r="H36" s="23">
        <v>26432</v>
      </c>
      <c r="I36" s="23">
        <v>26434.36</v>
      </c>
      <c r="J36" s="24">
        <v>26436.16</v>
      </c>
      <c r="K36" s="24">
        <v>26436</v>
      </c>
      <c r="L36" s="24">
        <v>26439.58</v>
      </c>
      <c r="M36" s="24">
        <v>26441.32</v>
      </c>
      <c r="N36" s="24">
        <v>26443.119999999999</v>
      </c>
      <c r="O36" s="25">
        <v>26444.86</v>
      </c>
      <c r="P36" s="84" t="s">
        <v>11</v>
      </c>
    </row>
    <row r="37" spans="1:16" x14ac:dyDescent="0.3">
      <c r="A37" s="19" t="s">
        <v>19</v>
      </c>
      <c r="B37" s="20" t="s">
        <v>102</v>
      </c>
      <c r="C37" s="20" t="s">
        <v>16</v>
      </c>
      <c r="D37" s="20" t="s">
        <v>17</v>
      </c>
      <c r="E37" s="21" t="s">
        <v>103</v>
      </c>
      <c r="F37" s="22">
        <v>13547.09</v>
      </c>
      <c r="G37" s="23">
        <v>13548</v>
      </c>
      <c r="H37" s="23">
        <v>13549</v>
      </c>
      <c r="I37" s="23">
        <v>13550.08</v>
      </c>
      <c r="J37" s="24">
        <v>13551</v>
      </c>
      <c r="K37" s="24">
        <v>13551</v>
      </c>
      <c r="L37" s="24">
        <v>13552</v>
      </c>
      <c r="M37" s="24">
        <v>13553.64</v>
      </c>
      <c r="N37" s="24">
        <v>13554.56</v>
      </c>
      <c r="O37" s="25">
        <v>13555.45</v>
      </c>
      <c r="P37" s="84" t="s">
        <v>11</v>
      </c>
    </row>
    <row r="38" spans="1:16" x14ac:dyDescent="0.3">
      <c r="A38" s="19">
        <v>101</v>
      </c>
      <c r="B38" s="20" t="s">
        <v>104</v>
      </c>
      <c r="C38" s="20" t="s">
        <v>91</v>
      </c>
      <c r="D38" s="20" t="s">
        <v>105</v>
      </c>
      <c r="E38" s="21" t="s">
        <v>106</v>
      </c>
      <c r="F38" s="23">
        <v>0</v>
      </c>
      <c r="G38" s="23">
        <v>0</v>
      </c>
      <c r="H38" s="23">
        <v>0</v>
      </c>
      <c r="I38" s="23">
        <v>0</v>
      </c>
      <c r="J38" s="24">
        <v>0</v>
      </c>
      <c r="K38" s="24">
        <v>0</v>
      </c>
      <c r="L38" s="24">
        <v>0</v>
      </c>
      <c r="M38" s="24">
        <f>1000000+58516</f>
        <v>1058516</v>
      </c>
      <c r="N38" s="24">
        <v>1058516</v>
      </c>
      <c r="O38" s="25">
        <v>1058516</v>
      </c>
      <c r="P38" s="84" t="s">
        <v>11</v>
      </c>
    </row>
    <row r="39" spans="1:16" x14ac:dyDescent="0.3">
      <c r="A39" s="19">
        <v>503</v>
      </c>
      <c r="B39" s="20" t="s">
        <v>107</v>
      </c>
      <c r="C39" s="20" t="s">
        <v>91</v>
      </c>
      <c r="D39" s="20" t="s">
        <v>21</v>
      </c>
      <c r="E39" s="21" t="s">
        <v>108</v>
      </c>
      <c r="F39" s="22">
        <v>1810.32</v>
      </c>
      <c r="G39" s="23">
        <v>1810.47</v>
      </c>
      <c r="H39" s="23">
        <v>1810</v>
      </c>
      <c r="I39" s="23">
        <v>1810</v>
      </c>
      <c r="J39" s="24">
        <v>1810</v>
      </c>
      <c r="K39" s="24">
        <v>1810</v>
      </c>
      <c r="L39" s="24">
        <v>1810.93</v>
      </c>
      <c r="M39" s="24">
        <v>1810.96</v>
      </c>
      <c r="N39" s="24">
        <v>1810.99</v>
      </c>
      <c r="O39" s="25">
        <v>1811.02</v>
      </c>
      <c r="P39" s="84" t="s">
        <v>11</v>
      </c>
    </row>
    <row r="40" spans="1:16" x14ac:dyDescent="0.3">
      <c r="A40" s="19">
        <v>504</v>
      </c>
      <c r="B40" s="20" t="s">
        <v>109</v>
      </c>
      <c r="C40" s="20" t="s">
        <v>91</v>
      </c>
      <c r="D40" s="20" t="s">
        <v>21</v>
      </c>
      <c r="E40" s="21" t="s">
        <v>110</v>
      </c>
      <c r="F40" s="22">
        <v>1618.87</v>
      </c>
      <c r="G40" s="23">
        <v>1619</v>
      </c>
      <c r="H40" s="23">
        <v>1619.14</v>
      </c>
      <c r="I40" s="23">
        <v>1619</v>
      </c>
      <c r="J40" s="24">
        <v>1619</v>
      </c>
      <c r="K40" s="24">
        <v>1619</v>
      </c>
      <c r="L40" s="24">
        <v>1619.41</v>
      </c>
      <c r="M40" s="24">
        <v>1619.44</v>
      </c>
      <c r="N40" s="24">
        <v>1619.47</v>
      </c>
      <c r="O40" s="25">
        <v>1619.49</v>
      </c>
      <c r="P40" s="84" t="s">
        <v>11</v>
      </c>
    </row>
    <row r="41" spans="1:16" x14ac:dyDescent="0.3">
      <c r="A41" s="19">
        <v>505</v>
      </c>
      <c r="B41" s="20" t="s">
        <v>111</v>
      </c>
      <c r="C41" s="20" t="s">
        <v>91</v>
      </c>
      <c r="D41" s="20" t="s">
        <v>21</v>
      </c>
      <c r="E41" s="21" t="s">
        <v>112</v>
      </c>
      <c r="F41" s="22">
        <v>11217.14</v>
      </c>
      <c r="G41" s="23">
        <v>11217</v>
      </c>
      <c r="H41" s="23">
        <v>11237</v>
      </c>
      <c r="I41" s="23">
        <v>11238.39</v>
      </c>
      <c r="J41" s="24">
        <v>11238.97</v>
      </c>
      <c r="K41" s="24">
        <v>11239</v>
      </c>
      <c r="L41" s="24">
        <v>11239.33</v>
      </c>
      <c r="M41" s="24">
        <v>11239.52</v>
      </c>
      <c r="N41" s="24">
        <v>11239.71</v>
      </c>
      <c r="O41" s="25">
        <v>11239.89</v>
      </c>
      <c r="P41" s="84" t="s">
        <v>11</v>
      </c>
    </row>
    <row r="42" spans="1:16" x14ac:dyDescent="0.3">
      <c r="A42" s="19">
        <v>506</v>
      </c>
      <c r="B42" s="20" t="s">
        <v>113</v>
      </c>
      <c r="C42" s="20" t="s">
        <v>91</v>
      </c>
      <c r="D42" s="20" t="s">
        <v>17</v>
      </c>
      <c r="E42" s="21" t="s">
        <v>114</v>
      </c>
      <c r="F42" s="22">
        <v>628.07000000000005</v>
      </c>
      <c r="G42" s="23">
        <v>628</v>
      </c>
      <c r="H42" s="23">
        <v>628</v>
      </c>
      <c r="I42" s="23">
        <v>628</v>
      </c>
      <c r="J42" s="24">
        <v>628.26</v>
      </c>
      <c r="K42" s="24">
        <v>628</v>
      </c>
      <c r="L42" s="24">
        <v>628.28</v>
      </c>
      <c r="M42" s="24">
        <v>628.29</v>
      </c>
      <c r="N42" s="24">
        <v>628.29999999999995</v>
      </c>
      <c r="O42" s="25">
        <v>628.30999999999995</v>
      </c>
      <c r="P42" s="84" t="s">
        <v>11</v>
      </c>
    </row>
    <row r="43" spans="1:16" x14ac:dyDescent="0.3">
      <c r="A43" s="19">
        <v>507</v>
      </c>
      <c r="B43" s="20" t="s">
        <v>115</v>
      </c>
      <c r="C43" s="20" t="s">
        <v>91</v>
      </c>
      <c r="D43" s="20" t="s">
        <v>21</v>
      </c>
      <c r="E43" s="21" t="s">
        <v>116</v>
      </c>
      <c r="F43" s="22">
        <v>28071.919999999998</v>
      </c>
      <c r="G43" s="23">
        <v>28074.31</v>
      </c>
      <c r="H43" s="23">
        <v>28076</v>
      </c>
      <c r="I43" s="23">
        <v>28079</v>
      </c>
      <c r="J43" s="24">
        <v>28080.46</v>
      </c>
      <c r="K43" s="24">
        <v>28080</v>
      </c>
      <c r="L43" s="24">
        <v>28081.37</v>
      </c>
      <c r="M43" s="24">
        <v>28081.83</v>
      </c>
      <c r="N43" s="24">
        <v>28082.31</v>
      </c>
      <c r="O43" s="25">
        <v>28082.77</v>
      </c>
      <c r="P43" s="84" t="s">
        <v>11</v>
      </c>
    </row>
    <row r="44" spans="1:16" x14ac:dyDescent="0.3">
      <c r="A44" s="19" t="s">
        <v>52</v>
      </c>
      <c r="B44" s="20" t="s">
        <v>117</v>
      </c>
      <c r="C44" s="20" t="s">
        <v>54</v>
      </c>
      <c r="D44" s="20" t="s">
        <v>17</v>
      </c>
      <c r="E44" s="21" t="s">
        <v>118</v>
      </c>
      <c r="F44" s="22">
        <v>67298.67</v>
      </c>
      <c r="G44" s="23">
        <v>67310.100000000006</v>
      </c>
      <c r="H44" s="23">
        <v>67318</v>
      </c>
      <c r="I44" s="23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5">
        <v>0</v>
      </c>
    </row>
    <row r="45" spans="1:16" x14ac:dyDescent="0.3">
      <c r="A45" s="19" t="s">
        <v>31</v>
      </c>
      <c r="B45" s="20" t="s">
        <v>119</v>
      </c>
      <c r="C45" s="20" t="s">
        <v>33</v>
      </c>
      <c r="D45" s="20" t="s">
        <v>21</v>
      </c>
      <c r="E45" s="21" t="s">
        <v>120</v>
      </c>
      <c r="F45" s="22">
        <v>3729.94</v>
      </c>
      <c r="G45" s="23">
        <v>3769.87</v>
      </c>
      <c r="H45" s="23">
        <v>3699</v>
      </c>
      <c r="I45" s="23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5">
        <v>0</v>
      </c>
    </row>
    <row r="46" spans="1:16" x14ac:dyDescent="0.3">
      <c r="A46" s="19" t="s">
        <v>31</v>
      </c>
      <c r="B46" s="20" t="s">
        <v>121</v>
      </c>
      <c r="C46" s="20" t="s">
        <v>33</v>
      </c>
      <c r="D46" s="20" t="s">
        <v>122</v>
      </c>
      <c r="E46" s="21" t="s">
        <v>123</v>
      </c>
      <c r="F46" s="22">
        <v>300000</v>
      </c>
      <c r="G46" s="23">
        <v>300000</v>
      </c>
      <c r="H46" s="23">
        <v>300000</v>
      </c>
      <c r="I46" s="23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5">
        <v>0</v>
      </c>
    </row>
    <row r="47" spans="1:16" ht="19.5" thickBot="1" x14ac:dyDescent="0.35">
      <c r="A47" s="29" t="s">
        <v>124</v>
      </c>
      <c r="B47" s="44"/>
      <c r="C47" s="44"/>
      <c r="D47" s="44"/>
      <c r="E47" s="29"/>
      <c r="F47" s="27">
        <f t="shared" ref="F47:N47" si="0">SUM(F5:F46)</f>
        <v>22580385.460000005</v>
      </c>
      <c r="G47" s="27">
        <f t="shared" si="0"/>
        <v>29194484.260000002</v>
      </c>
      <c r="H47" s="27">
        <f t="shared" si="0"/>
        <v>28942138.969999999</v>
      </c>
      <c r="I47" s="27">
        <f>SUM(I5:I46)</f>
        <v>22276421.11999999</v>
      </c>
      <c r="J47" s="28">
        <f t="shared" si="0"/>
        <v>18199441.600000001</v>
      </c>
      <c r="K47" s="28">
        <f t="shared" si="0"/>
        <v>28004039.43</v>
      </c>
      <c r="L47" s="28">
        <f t="shared" si="0"/>
        <v>22295840.91</v>
      </c>
      <c r="M47" s="28">
        <f t="shared" si="0"/>
        <v>23480217.109999999</v>
      </c>
      <c r="N47" s="28">
        <f t="shared" si="0"/>
        <v>32000215.349999994</v>
      </c>
      <c r="O47" s="27">
        <f t="shared" ref="O47" si="1">SUM(O5:O46)</f>
        <v>30105267.079999994</v>
      </c>
    </row>
    <row r="48" spans="1:16" ht="19.5" thickTop="1" x14ac:dyDescent="0.3">
      <c r="A48" s="29"/>
      <c r="B48" s="44"/>
      <c r="C48" s="44"/>
      <c r="D48" s="44"/>
      <c r="E48" s="29"/>
      <c r="F48" s="45"/>
      <c r="G48" s="46"/>
      <c r="H48" s="29"/>
      <c r="I48" s="29"/>
      <c r="J48" s="29"/>
      <c r="K48" s="29"/>
      <c r="L48" s="29"/>
      <c r="M48" s="29"/>
      <c r="N48" s="29"/>
      <c r="O48" s="29"/>
    </row>
    <row r="49" spans="1:16" x14ac:dyDescent="0.3">
      <c r="A49" s="29"/>
      <c r="B49" s="44"/>
      <c r="C49" s="44"/>
      <c r="D49" s="44"/>
      <c r="E49" s="29"/>
      <c r="F49" s="45"/>
      <c r="G49" s="46"/>
      <c r="H49" s="29"/>
      <c r="I49" s="29"/>
      <c r="J49" s="29"/>
      <c r="K49" s="29"/>
      <c r="L49" s="29"/>
      <c r="M49" s="29"/>
      <c r="N49" s="29"/>
      <c r="O49" s="29"/>
    </row>
    <row r="50" spans="1:16" x14ac:dyDescent="0.3">
      <c r="A50" s="29"/>
      <c r="B50" s="44"/>
      <c r="C50" s="44"/>
      <c r="D50" s="44"/>
      <c r="E50" s="29"/>
      <c r="F50" s="45"/>
      <c r="G50" s="46"/>
      <c r="H50" s="29"/>
      <c r="I50" s="29"/>
      <c r="J50" s="29"/>
      <c r="K50" s="29"/>
      <c r="L50" s="29"/>
      <c r="M50" s="29"/>
      <c r="N50" s="29"/>
      <c r="O50" s="29"/>
    </row>
    <row r="51" spans="1:16" x14ac:dyDescent="0.3">
      <c r="A51" s="29"/>
      <c r="B51" s="44"/>
      <c r="C51" s="44"/>
      <c r="D51" s="44"/>
      <c r="E51" s="29"/>
      <c r="F51" s="45"/>
      <c r="G51" s="46"/>
      <c r="H51" s="29"/>
      <c r="I51" s="29"/>
      <c r="J51" s="29"/>
      <c r="K51" s="29"/>
      <c r="L51" s="29"/>
      <c r="M51" s="29"/>
      <c r="N51" s="29"/>
      <c r="O51" s="29"/>
    </row>
    <row r="52" spans="1:16" x14ac:dyDescent="0.3">
      <c r="A52" s="29"/>
      <c r="B52" s="44"/>
      <c r="C52" s="44"/>
      <c r="D52" s="44"/>
      <c r="E52" s="29"/>
      <c r="F52" s="45"/>
      <c r="G52" s="46"/>
      <c r="H52" s="29"/>
      <c r="I52" s="29"/>
      <c r="J52" s="29"/>
      <c r="K52" s="29"/>
      <c r="L52" s="29"/>
      <c r="M52" s="29"/>
      <c r="N52" s="29"/>
      <c r="O52" s="29"/>
    </row>
    <row r="53" spans="1:16" x14ac:dyDescent="0.3">
      <c r="A53" s="29"/>
      <c r="B53" s="44"/>
      <c r="C53" s="44"/>
      <c r="D53" s="44"/>
      <c r="E53" s="29"/>
      <c r="F53" s="45"/>
      <c r="G53" s="46"/>
      <c r="H53" s="29"/>
      <c r="I53" s="29"/>
      <c r="J53" s="29"/>
      <c r="K53" s="29"/>
      <c r="L53" s="29"/>
      <c r="M53" s="29"/>
      <c r="N53" s="29"/>
      <c r="O53" s="29"/>
    </row>
    <row r="54" spans="1:16" x14ac:dyDescent="0.3">
      <c r="A54" s="29"/>
      <c r="B54" s="44"/>
      <c r="C54" s="44"/>
      <c r="D54" s="44"/>
      <c r="E54" s="29"/>
      <c r="F54" s="45"/>
      <c r="G54" s="46"/>
      <c r="H54" s="29"/>
      <c r="I54" s="29"/>
      <c r="J54" s="29"/>
      <c r="K54" s="29"/>
      <c r="L54" s="29"/>
      <c r="M54" s="29"/>
      <c r="N54" s="29"/>
      <c r="O54" s="29"/>
    </row>
    <row r="55" spans="1:16" ht="31.5" x14ac:dyDescent="0.5">
      <c r="A55" s="68" t="s">
        <v>125</v>
      </c>
      <c r="B55" s="68"/>
      <c r="C55" s="68"/>
      <c r="D55" s="68"/>
      <c r="E55" s="68"/>
      <c r="F55" s="68"/>
      <c r="G55" s="46"/>
      <c r="H55" s="29"/>
      <c r="I55" s="29"/>
      <c r="J55" s="29"/>
      <c r="K55" s="29"/>
      <c r="L55" s="29"/>
      <c r="M55" s="29"/>
      <c r="N55" s="29"/>
      <c r="O55" s="29"/>
    </row>
    <row r="56" spans="1:16" ht="23.25" x14ac:dyDescent="0.35">
      <c r="A56" s="69" t="s">
        <v>126</v>
      </c>
      <c r="B56" s="69"/>
      <c r="C56" s="69"/>
      <c r="D56" s="69"/>
      <c r="E56" s="69"/>
      <c r="F56" s="69"/>
      <c r="G56" s="69"/>
      <c r="H56" s="29"/>
      <c r="I56" s="29"/>
      <c r="J56" s="29"/>
      <c r="K56" s="29"/>
      <c r="L56" s="29"/>
      <c r="M56" s="29"/>
      <c r="N56" s="29"/>
      <c r="O56" s="29"/>
    </row>
    <row r="57" spans="1:16" x14ac:dyDescent="0.3">
      <c r="A57" s="8"/>
      <c r="B57" s="9"/>
      <c r="C57" s="9"/>
      <c r="D57" s="9"/>
      <c r="E57" s="8"/>
      <c r="F57" s="10">
        <v>41547</v>
      </c>
      <c r="G57" s="10">
        <v>41578</v>
      </c>
      <c r="H57" s="10" t="s">
        <v>127</v>
      </c>
      <c r="I57" s="10">
        <v>41639</v>
      </c>
      <c r="J57" s="11">
        <v>41670</v>
      </c>
      <c r="K57" s="11">
        <v>41698</v>
      </c>
      <c r="L57" s="11">
        <v>41729</v>
      </c>
      <c r="M57" s="11">
        <v>41759</v>
      </c>
      <c r="N57" s="11">
        <v>41790</v>
      </c>
      <c r="O57" s="10">
        <v>41820</v>
      </c>
    </row>
    <row r="58" spans="1:16" x14ac:dyDescent="0.3">
      <c r="A58" s="14" t="s">
        <v>12</v>
      </c>
      <c r="B58" s="13" t="s">
        <v>5</v>
      </c>
      <c r="C58" s="13" t="s">
        <v>14</v>
      </c>
      <c r="D58" s="13"/>
      <c r="E58" s="12" t="s">
        <v>8</v>
      </c>
      <c r="F58" s="30" t="s">
        <v>9</v>
      </c>
      <c r="G58" s="30" t="s">
        <v>9</v>
      </c>
      <c r="H58" s="31" t="s">
        <v>9</v>
      </c>
      <c r="I58" s="31" t="s">
        <v>9</v>
      </c>
      <c r="J58" s="32" t="s">
        <v>9</v>
      </c>
      <c r="K58" s="32" t="s">
        <v>9</v>
      </c>
      <c r="L58" s="32" t="s">
        <v>9</v>
      </c>
      <c r="M58" s="32" t="s">
        <v>9</v>
      </c>
      <c r="N58" s="32" t="s">
        <v>9</v>
      </c>
      <c r="O58" s="31" t="s">
        <v>9</v>
      </c>
    </row>
    <row r="59" spans="1:16" x14ac:dyDescent="0.3">
      <c r="A59" s="19" t="s">
        <v>19</v>
      </c>
      <c r="B59" s="20" t="s">
        <v>128</v>
      </c>
      <c r="C59" s="20" t="s">
        <v>16</v>
      </c>
      <c r="D59" s="20"/>
      <c r="E59" s="21" t="s">
        <v>129</v>
      </c>
      <c r="F59" s="33">
        <v>-29288882.060000002</v>
      </c>
      <c r="G59" s="33">
        <f>-50027952.89+12013581.06</f>
        <v>-38014371.829999998</v>
      </c>
      <c r="H59" s="33">
        <v>-8268777.7000000002</v>
      </c>
      <c r="I59" s="33">
        <v>-6330911.71</v>
      </c>
      <c r="J59" s="34">
        <f>-13410126</f>
        <v>-13410126</v>
      </c>
      <c r="K59" s="34">
        <f>-12234036-2000000</f>
        <v>-14234036</v>
      </c>
      <c r="L59" s="34">
        <v>-7353286</v>
      </c>
      <c r="M59" s="34">
        <v>-18227893.219999999</v>
      </c>
      <c r="N59" s="34">
        <v>-18988928</v>
      </c>
      <c r="O59" s="33">
        <f>-13112000+1396602.84+2615444</f>
        <v>-9099953.1600000001</v>
      </c>
      <c r="P59" s="84" t="s">
        <v>11</v>
      </c>
    </row>
    <row r="60" spans="1:16" x14ac:dyDescent="0.3">
      <c r="A60" s="19" t="s">
        <v>42</v>
      </c>
      <c r="B60" s="20" t="s">
        <v>47</v>
      </c>
      <c r="C60" s="20" t="s">
        <v>42</v>
      </c>
      <c r="D60" s="20"/>
      <c r="E60" s="21" t="s">
        <v>130</v>
      </c>
      <c r="F60" s="33">
        <v>3997210.1100000003</v>
      </c>
      <c r="G60" s="33">
        <v>6906043.6100000003</v>
      </c>
      <c r="H60" s="33">
        <v>4346436.75</v>
      </c>
      <c r="I60" s="33">
        <v>5656652.3599999994</v>
      </c>
      <c r="J60" s="34">
        <f>6862272.59-1999999</f>
        <v>4862273.59</v>
      </c>
      <c r="K60" s="34">
        <f>7232315-2000000</f>
        <v>5232315</v>
      </c>
      <c r="L60" s="34">
        <v>4496241.55</v>
      </c>
      <c r="M60" s="34">
        <v>4738346.3</v>
      </c>
      <c r="N60" s="34">
        <v>4744627</v>
      </c>
      <c r="O60" s="33">
        <v>2615444.46</v>
      </c>
      <c r="P60" s="84" t="s">
        <v>143</v>
      </c>
    </row>
    <row r="61" spans="1:16" x14ac:dyDescent="0.3">
      <c r="A61" s="19" t="s">
        <v>131</v>
      </c>
      <c r="B61" s="20" t="s">
        <v>132</v>
      </c>
      <c r="C61" s="20" t="s">
        <v>133</v>
      </c>
      <c r="D61" s="20"/>
      <c r="E61" s="21" t="s">
        <v>134</v>
      </c>
      <c r="F61" s="33">
        <v>12477383.27</v>
      </c>
      <c r="G61" s="33">
        <f>3999221.26+12013581.06</f>
        <v>16012802.32</v>
      </c>
      <c r="H61" s="33">
        <v>-4670880.75</v>
      </c>
      <c r="I61" s="33">
        <v>-6178037.8099999996</v>
      </c>
      <c r="J61" s="34">
        <v>-2248171.71</v>
      </c>
      <c r="K61" s="34">
        <v>3366321</v>
      </c>
      <c r="L61" s="34">
        <v>-2732967.62</v>
      </c>
      <c r="M61" s="34">
        <v>1024404.42</v>
      </c>
      <c r="N61" s="34">
        <v>2503339</v>
      </c>
      <c r="O61" s="33">
        <f>1396602.84-1396602.84</f>
        <v>0</v>
      </c>
      <c r="P61" s="84" t="s">
        <v>210</v>
      </c>
    </row>
    <row r="62" spans="1:16" x14ac:dyDescent="0.3">
      <c r="A62" s="19" t="s">
        <v>35</v>
      </c>
      <c r="B62" s="20" t="s">
        <v>136</v>
      </c>
      <c r="C62" s="20" t="s">
        <v>37</v>
      </c>
      <c r="D62" s="20"/>
      <c r="E62" s="21" t="s">
        <v>137</v>
      </c>
      <c r="F62" s="33">
        <v>2363744.9500000002</v>
      </c>
      <c r="G62" s="33">
        <v>2003109.01</v>
      </c>
      <c r="H62" s="33">
        <v>1413976.51</v>
      </c>
      <c r="I62" s="33">
        <v>1660263.1</v>
      </c>
      <c r="J62" s="34">
        <v>1990163.64</v>
      </c>
      <c r="K62" s="34">
        <v>1582063</v>
      </c>
      <c r="L62" s="34">
        <v>1737135.61</v>
      </c>
      <c r="M62" s="34">
        <v>1279728.3999999999</v>
      </c>
      <c r="N62" s="34">
        <v>1379532.59</v>
      </c>
      <c r="O62" s="33">
        <v>415438.5</v>
      </c>
      <c r="P62" s="84" t="s">
        <v>211</v>
      </c>
    </row>
    <row r="63" spans="1:16" x14ac:dyDescent="0.3">
      <c r="A63" s="19" t="s">
        <v>52</v>
      </c>
      <c r="B63" s="20" t="s">
        <v>139</v>
      </c>
      <c r="C63" s="20" t="s">
        <v>54</v>
      </c>
      <c r="D63" s="20"/>
      <c r="E63" s="21" t="s">
        <v>140</v>
      </c>
      <c r="F63" s="33">
        <v>1905004.69</v>
      </c>
      <c r="G63" s="33">
        <v>1953685.24</v>
      </c>
      <c r="H63" s="33">
        <v>1944492.12</v>
      </c>
      <c r="I63" s="33">
        <v>1910931.15</v>
      </c>
      <c r="J63" s="34">
        <v>1989695.64</v>
      </c>
      <c r="K63" s="34">
        <v>2090230</v>
      </c>
      <c r="L63" s="34">
        <v>1590405.65</v>
      </c>
      <c r="M63" s="34">
        <v>1576531.11</v>
      </c>
      <c r="N63" s="34">
        <v>1500442</v>
      </c>
      <c r="O63" s="33">
        <v>1613585.97</v>
      </c>
      <c r="P63" s="84" t="s">
        <v>11</v>
      </c>
    </row>
    <row r="64" spans="1:16" x14ac:dyDescent="0.3">
      <c r="A64" s="19" t="s">
        <v>31</v>
      </c>
      <c r="B64" s="20" t="s">
        <v>141</v>
      </c>
      <c r="C64" s="20" t="s">
        <v>33</v>
      </c>
      <c r="D64" s="20"/>
      <c r="E64" s="21" t="s">
        <v>142</v>
      </c>
      <c r="F64" s="33">
        <v>782154.65999999992</v>
      </c>
      <c r="G64" s="33">
        <f>2993340.38-1900000</f>
        <v>1093340.3799999999</v>
      </c>
      <c r="H64" s="33">
        <v>2544121.98</v>
      </c>
      <c r="I64" s="33">
        <f>2004683.62-700000</f>
        <v>1304683.6200000001</v>
      </c>
      <c r="J64" s="34">
        <v>35423</v>
      </c>
      <c r="K64" s="34">
        <f>-106772+124000</f>
        <v>17228</v>
      </c>
      <c r="L64" s="34">
        <v>526734.31999999995</v>
      </c>
      <c r="M64" s="34">
        <v>-37590.68</v>
      </c>
      <c r="N64" s="34">
        <f>-884570+600000</f>
        <v>-284570</v>
      </c>
      <c r="O64" s="33">
        <v>951166.57</v>
      </c>
      <c r="P64" s="84" t="s">
        <v>212</v>
      </c>
    </row>
    <row r="65" spans="1:16" x14ac:dyDescent="0.3">
      <c r="A65" s="19" t="s">
        <v>144</v>
      </c>
      <c r="B65" s="20" t="s">
        <v>145</v>
      </c>
      <c r="C65" s="20" t="s">
        <v>29</v>
      </c>
      <c r="D65" s="20"/>
      <c r="E65" s="21" t="s">
        <v>146</v>
      </c>
      <c r="F65" s="33">
        <v>16936491.5</v>
      </c>
      <c r="G65" s="33">
        <v>16936491.5</v>
      </c>
      <c r="H65" s="33">
        <v>16936491.5</v>
      </c>
      <c r="I65" s="33">
        <v>16936492</v>
      </c>
      <c r="J65" s="34">
        <v>16936491.5</v>
      </c>
      <c r="K65" s="34">
        <v>16936492</v>
      </c>
      <c r="L65" s="34">
        <v>16936492</v>
      </c>
      <c r="M65" s="34">
        <v>16936491.5</v>
      </c>
      <c r="N65" s="34">
        <v>16936492</v>
      </c>
      <c r="O65" s="33">
        <v>16936492</v>
      </c>
      <c r="P65" s="84" t="s">
        <v>11</v>
      </c>
    </row>
    <row r="66" spans="1:16" x14ac:dyDescent="0.3">
      <c r="A66" s="19" t="s">
        <v>147</v>
      </c>
      <c r="B66" s="20" t="s">
        <v>148</v>
      </c>
      <c r="C66" s="20" t="s">
        <v>91</v>
      </c>
      <c r="D66" s="20"/>
      <c r="E66" s="21" t="s">
        <v>149</v>
      </c>
      <c r="F66" s="33">
        <v>-1035889.41</v>
      </c>
      <c r="G66" s="33">
        <v>-1053708.3899999999</v>
      </c>
      <c r="H66" s="33">
        <v>-1056130.93</v>
      </c>
      <c r="I66" s="33">
        <v>-1056163.81</v>
      </c>
      <c r="J66" s="34">
        <v>-1056164</v>
      </c>
      <c r="K66" s="34">
        <v>-1056282</v>
      </c>
      <c r="L66" s="34">
        <v>-1056995.74</v>
      </c>
      <c r="M66" s="34">
        <v>0</v>
      </c>
      <c r="N66" s="34">
        <v>0</v>
      </c>
      <c r="O66" s="33">
        <v>0</v>
      </c>
      <c r="P66" s="84" t="s">
        <v>11</v>
      </c>
    </row>
    <row r="67" spans="1:16" x14ac:dyDescent="0.3">
      <c r="A67" s="19" t="s">
        <v>150</v>
      </c>
      <c r="B67" s="20" t="s">
        <v>151</v>
      </c>
      <c r="C67" s="20" t="s">
        <v>152</v>
      </c>
      <c r="D67" s="20"/>
      <c r="E67" s="21" t="s">
        <v>153</v>
      </c>
      <c r="F67" s="33">
        <v>145182.01</v>
      </c>
      <c r="G67" s="33">
        <v>63240.62</v>
      </c>
      <c r="H67" s="33">
        <v>91734.63</v>
      </c>
      <c r="I67" s="33">
        <v>150392.57999999999</v>
      </c>
      <c r="J67" s="34">
        <v>151072.17000000001</v>
      </c>
      <c r="K67" s="34">
        <v>205968</v>
      </c>
      <c r="L67" s="34">
        <v>116633.93</v>
      </c>
      <c r="M67" s="34">
        <v>174512.3</v>
      </c>
      <c r="N67" s="34">
        <v>178377.55</v>
      </c>
      <c r="O67" s="33">
        <v>79462</v>
      </c>
      <c r="P67" s="84" t="s">
        <v>11</v>
      </c>
    </row>
    <row r="68" spans="1:16" x14ac:dyDescent="0.3">
      <c r="A68" s="19" t="s">
        <v>154</v>
      </c>
      <c r="B68" s="20" t="s">
        <v>155</v>
      </c>
      <c r="C68" s="20" t="s">
        <v>83</v>
      </c>
      <c r="D68" s="20"/>
      <c r="E68" s="21" t="s">
        <v>156</v>
      </c>
      <c r="F68" s="33">
        <v>-128008.68</v>
      </c>
      <c r="G68" s="33">
        <f>-129552</f>
        <v>-129552</v>
      </c>
      <c r="H68" s="33">
        <v>-142071.89000000001</v>
      </c>
      <c r="I68" s="33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3">
        <v>0</v>
      </c>
      <c r="P68" s="84" t="s">
        <v>11</v>
      </c>
    </row>
    <row r="69" spans="1:16" x14ac:dyDescent="0.3">
      <c r="A69" s="19"/>
      <c r="B69" s="20"/>
      <c r="C69" s="20"/>
      <c r="D69" s="20"/>
      <c r="E69" s="12" t="s">
        <v>157</v>
      </c>
      <c r="F69" s="33">
        <v>0</v>
      </c>
      <c r="G69" s="33">
        <v>0</v>
      </c>
      <c r="H69" s="33">
        <v>0</v>
      </c>
      <c r="I69" s="33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3">
        <v>0</v>
      </c>
      <c r="P69" s="84" t="s">
        <v>11</v>
      </c>
    </row>
    <row r="70" spans="1:16" ht="19.5" thickBot="1" x14ac:dyDescent="0.35">
      <c r="A70" s="18" t="s">
        <v>158</v>
      </c>
      <c r="B70" s="26"/>
      <c r="C70" s="26"/>
      <c r="D70" s="26"/>
      <c r="E70" s="18"/>
      <c r="F70" s="35">
        <f>SUM(F59:F69)</f>
        <v>8154391.0399999954</v>
      </c>
      <c r="G70" s="35">
        <f t="shared" ref="G70:N70" si="2">SUM(G59:G69)</f>
        <v>5771080.4600000009</v>
      </c>
      <c r="H70" s="35">
        <f t="shared" si="2"/>
        <v>13139392.220000001</v>
      </c>
      <c r="I70" s="35">
        <f t="shared" si="2"/>
        <v>14054301.479999999</v>
      </c>
      <c r="J70" s="36">
        <f t="shared" si="2"/>
        <v>9250657.8300000001</v>
      </c>
      <c r="K70" s="36">
        <f t="shared" si="2"/>
        <v>14140299</v>
      </c>
      <c r="L70" s="36">
        <f t="shared" si="2"/>
        <v>14260393.699999999</v>
      </c>
      <c r="M70" s="36">
        <f t="shared" si="2"/>
        <v>7464530.1300000018</v>
      </c>
      <c r="N70" s="36">
        <f t="shared" si="2"/>
        <v>7969312.1399999997</v>
      </c>
      <c r="O70" s="35">
        <f t="shared" ref="O70" si="3">SUM(O59:O69)</f>
        <v>13511636.34</v>
      </c>
    </row>
    <row r="71" spans="1:16" ht="19.5" thickTop="1" x14ac:dyDescent="0.3">
      <c r="A71" s="8"/>
      <c r="B71" s="9"/>
      <c r="C71" s="9"/>
      <c r="D71" s="9"/>
      <c r="E71" s="8"/>
      <c r="F71" s="37"/>
      <c r="G71" s="38"/>
      <c r="H71" s="8"/>
      <c r="I71" s="8"/>
      <c r="J71" s="8"/>
      <c r="K71" s="8"/>
      <c r="L71" s="8"/>
      <c r="M71" s="8"/>
      <c r="N71" s="8"/>
      <c r="O71" s="8"/>
    </row>
    <row r="72" spans="1:16" x14ac:dyDescent="0.3">
      <c r="A72" s="8"/>
      <c r="B72" s="26" t="s">
        <v>159</v>
      </c>
      <c r="C72" s="9"/>
      <c r="D72" s="9"/>
      <c r="E72" s="8"/>
      <c r="F72" s="37"/>
      <c r="G72" s="38"/>
      <c r="H72" s="8"/>
      <c r="I72" s="8"/>
      <c r="J72" s="9"/>
      <c r="K72" s="9"/>
      <c r="L72" s="9"/>
      <c r="M72" s="9"/>
      <c r="N72" s="9"/>
      <c r="O72" s="9"/>
    </row>
    <row r="73" spans="1:16" x14ac:dyDescent="0.3">
      <c r="A73" s="40" t="s">
        <v>215</v>
      </c>
      <c r="B73" s="65" t="s">
        <v>217</v>
      </c>
      <c r="C73" s="65"/>
      <c r="D73" s="65"/>
      <c r="E73" s="65"/>
      <c r="F73" s="65"/>
      <c r="G73" s="65"/>
      <c r="H73" s="65"/>
      <c r="I73" s="8" t="s">
        <v>11</v>
      </c>
      <c r="J73" s="8"/>
      <c r="K73" s="8"/>
      <c r="L73" s="8"/>
      <c r="M73" s="8"/>
      <c r="N73" s="8"/>
      <c r="O73" s="8"/>
    </row>
    <row r="74" spans="1:16" x14ac:dyDescent="0.3">
      <c r="A74" s="41"/>
      <c r="B74" s="9"/>
      <c r="C74" s="9"/>
      <c r="D74" s="9"/>
      <c r="E74" s="8"/>
      <c r="F74" s="37"/>
      <c r="G74" s="38"/>
      <c r="H74" s="8"/>
      <c r="I74" s="8"/>
      <c r="J74" s="8"/>
      <c r="K74" s="8"/>
      <c r="L74" s="8"/>
      <c r="M74" s="8"/>
      <c r="N74" s="8"/>
      <c r="O74" s="8"/>
    </row>
    <row r="75" spans="1:16" x14ac:dyDescent="0.3">
      <c r="A75" s="42" t="s">
        <v>135</v>
      </c>
      <c r="B75" s="65" t="s">
        <v>218</v>
      </c>
      <c r="C75" s="65"/>
      <c r="D75" s="65"/>
      <c r="E75" s="65"/>
      <c r="F75" s="65"/>
      <c r="G75" s="65"/>
      <c r="H75" s="65"/>
      <c r="I75" s="8"/>
      <c r="J75" s="8"/>
      <c r="K75" s="8"/>
      <c r="L75" s="8"/>
      <c r="M75" s="8"/>
      <c r="N75" s="8"/>
      <c r="O75" s="8"/>
    </row>
    <row r="76" spans="1:16" x14ac:dyDescent="0.3">
      <c r="A76" s="41"/>
      <c r="B76" s="9"/>
      <c r="C76" s="9"/>
      <c r="D76" s="9"/>
      <c r="E76" s="8"/>
      <c r="F76" s="37"/>
      <c r="G76" s="38"/>
      <c r="H76" s="8"/>
      <c r="I76" s="8"/>
      <c r="J76" s="8"/>
      <c r="K76" s="8"/>
      <c r="L76" s="8"/>
      <c r="M76" s="8"/>
      <c r="N76" s="8"/>
      <c r="O76" s="8"/>
    </row>
    <row r="77" spans="1:16" x14ac:dyDescent="0.3">
      <c r="A77" s="40" t="s">
        <v>138</v>
      </c>
      <c r="B77" s="9" t="s">
        <v>213</v>
      </c>
      <c r="C77" s="9"/>
      <c r="D77" s="9"/>
      <c r="E77" s="8"/>
      <c r="F77" s="37"/>
      <c r="G77" s="38"/>
      <c r="H77" s="8"/>
      <c r="I77" s="8"/>
      <c r="J77" s="8"/>
      <c r="K77" s="8"/>
      <c r="L77" s="8"/>
      <c r="M77" s="8"/>
      <c r="N77" s="8"/>
      <c r="O77" s="8"/>
    </row>
    <row r="78" spans="1:16" x14ac:dyDescent="0.3">
      <c r="A78" s="41"/>
      <c r="B78" s="9"/>
      <c r="C78" s="9"/>
      <c r="D78" s="9"/>
      <c r="E78" s="8"/>
      <c r="F78" s="37"/>
      <c r="G78" s="38"/>
      <c r="H78" s="8"/>
      <c r="I78" s="8"/>
      <c r="J78" s="8"/>
      <c r="K78" s="8"/>
      <c r="L78" s="8"/>
      <c r="M78" s="8"/>
      <c r="N78" s="8"/>
      <c r="O78" s="8"/>
    </row>
    <row r="79" spans="1:16" x14ac:dyDescent="0.3">
      <c r="A79" s="42" t="s">
        <v>143</v>
      </c>
      <c r="B79" s="65" t="s">
        <v>214</v>
      </c>
      <c r="C79" s="65"/>
      <c r="D79" s="65"/>
      <c r="E79" s="65"/>
      <c r="F79" s="65"/>
      <c r="G79" s="65"/>
      <c r="H79" s="65"/>
      <c r="I79" s="8"/>
      <c r="J79" s="8"/>
      <c r="K79" s="8"/>
      <c r="L79" s="8"/>
      <c r="M79" s="8"/>
      <c r="N79" s="8"/>
      <c r="O79" s="8"/>
    </row>
    <row r="80" spans="1:16" x14ac:dyDescent="0.3">
      <c r="A80" s="8"/>
      <c r="B80" s="9"/>
      <c r="C80" s="9"/>
      <c r="D80" s="9"/>
      <c r="E80" s="8"/>
      <c r="F80" s="37"/>
      <c r="G80" s="38"/>
      <c r="H80" s="8"/>
      <c r="I80" s="8"/>
      <c r="J80" s="8"/>
      <c r="K80" s="8"/>
      <c r="L80" s="8"/>
      <c r="M80" s="8"/>
      <c r="N80" s="8"/>
      <c r="O80" s="8"/>
    </row>
    <row r="81" spans="1:15" x14ac:dyDescent="0.3">
      <c r="A81" s="42" t="s">
        <v>210</v>
      </c>
      <c r="B81" s="9" t="s">
        <v>219</v>
      </c>
      <c r="C81" s="9"/>
      <c r="D81" s="9"/>
      <c r="E81" s="8"/>
      <c r="F81" s="37"/>
      <c r="G81" s="38"/>
      <c r="H81" s="8"/>
      <c r="I81" s="8"/>
      <c r="J81" s="8"/>
      <c r="K81" s="8"/>
      <c r="L81" s="8"/>
      <c r="M81" s="8"/>
      <c r="N81" s="8"/>
      <c r="O81" s="8"/>
    </row>
    <row r="82" spans="1:15" x14ac:dyDescent="0.3">
      <c r="A82" s="8"/>
      <c r="B82" s="9"/>
      <c r="C82" s="9"/>
      <c r="D82" s="9"/>
      <c r="E82" s="8"/>
      <c r="F82" s="37"/>
      <c r="G82" s="38"/>
      <c r="H82" s="8"/>
      <c r="I82" s="8"/>
      <c r="J82" s="8"/>
      <c r="K82" s="8"/>
      <c r="L82" s="8"/>
      <c r="M82" s="8"/>
      <c r="N82" s="8"/>
      <c r="O82" s="8"/>
    </row>
    <row r="83" spans="1:15" x14ac:dyDescent="0.3">
      <c r="A83" s="42" t="s">
        <v>211</v>
      </c>
      <c r="B83" s="9" t="s">
        <v>216</v>
      </c>
      <c r="C83" s="9"/>
      <c r="D83" s="9"/>
      <c r="E83" s="8"/>
      <c r="F83" s="37"/>
      <c r="G83" s="38"/>
      <c r="H83" s="8"/>
      <c r="I83" s="8"/>
      <c r="J83" s="8"/>
      <c r="K83" s="8"/>
      <c r="L83" s="8"/>
      <c r="M83" s="8"/>
      <c r="N83" s="8"/>
      <c r="O83" s="8"/>
    </row>
    <row r="84" spans="1:15" x14ac:dyDescent="0.3">
      <c r="A84" s="8"/>
      <c r="B84" s="9"/>
      <c r="C84" s="9"/>
      <c r="D84" s="9"/>
      <c r="E84" s="8"/>
      <c r="F84" s="37"/>
      <c r="G84" s="38"/>
      <c r="H84" s="8"/>
      <c r="I84" s="8"/>
      <c r="J84" s="8"/>
      <c r="K84" s="8"/>
      <c r="L84" s="8"/>
      <c r="M84" s="8"/>
      <c r="N84" s="8"/>
      <c r="O84" s="8"/>
    </row>
    <row r="85" spans="1:15" x14ac:dyDescent="0.3">
      <c r="A85" s="8"/>
      <c r="B85" s="9"/>
      <c r="C85" s="9"/>
      <c r="D85" s="9"/>
      <c r="E85" s="8"/>
      <c r="F85" s="37"/>
      <c r="G85" s="38"/>
      <c r="H85" s="8"/>
      <c r="I85" s="8"/>
      <c r="J85" s="39"/>
      <c r="K85" s="39"/>
      <c r="L85" s="39"/>
      <c r="M85" s="39"/>
      <c r="N85" s="39"/>
      <c r="O85" s="8"/>
    </row>
    <row r="86" spans="1:15" x14ac:dyDescent="0.3">
      <c r="A86" s="8"/>
      <c r="B86" s="9"/>
      <c r="C86" s="9"/>
      <c r="D86" s="9"/>
      <c r="E86" s="8"/>
      <c r="F86" s="37"/>
      <c r="G86" s="38"/>
      <c r="H86" s="8"/>
      <c r="I86" s="8"/>
      <c r="J86" s="39"/>
      <c r="K86" s="39"/>
      <c r="L86" s="39"/>
      <c r="M86" s="39"/>
      <c r="N86" s="39"/>
      <c r="O86" s="8"/>
    </row>
    <row r="87" spans="1:15" x14ac:dyDescent="0.3">
      <c r="A87" s="8"/>
      <c r="B87" s="9"/>
      <c r="C87" s="9"/>
      <c r="D87" s="9"/>
      <c r="E87" s="8"/>
      <c r="F87" s="37"/>
      <c r="G87" s="38"/>
      <c r="H87" s="8"/>
      <c r="I87" s="8"/>
      <c r="J87" s="39"/>
      <c r="K87" s="39"/>
      <c r="L87" s="39"/>
      <c r="M87" s="39"/>
      <c r="N87" s="39"/>
      <c r="O87" s="8"/>
    </row>
    <row r="88" spans="1:15" x14ac:dyDescent="0.3">
      <c r="A88" s="8"/>
      <c r="B88" s="9"/>
      <c r="C88" s="9"/>
      <c r="D88" s="9"/>
      <c r="E88" s="8"/>
      <c r="F88" s="37"/>
      <c r="G88" s="38"/>
      <c r="H88" s="8"/>
      <c r="I88" s="8"/>
      <c r="J88" s="39"/>
      <c r="K88" s="39"/>
      <c r="L88" s="39"/>
      <c r="M88" s="39"/>
      <c r="N88" s="39"/>
      <c r="O88" s="8"/>
    </row>
    <row r="89" spans="1:15" x14ac:dyDescent="0.3">
      <c r="A89" s="8"/>
      <c r="B89" s="9"/>
      <c r="C89" s="9"/>
      <c r="D89" s="9"/>
      <c r="E89" s="8"/>
      <c r="F89" s="37"/>
      <c r="G89" s="38"/>
      <c r="H89" s="8"/>
      <c r="I89" s="8"/>
      <c r="J89" s="39"/>
      <c r="K89" s="39"/>
      <c r="L89" s="39"/>
      <c r="M89" s="39"/>
      <c r="N89" s="39"/>
      <c r="O89" s="8"/>
    </row>
    <row r="90" spans="1:15" x14ac:dyDescent="0.3">
      <c r="A90" s="8"/>
      <c r="B90" s="9"/>
      <c r="C90" s="9"/>
      <c r="D90" s="9"/>
      <c r="E90" s="8"/>
      <c r="F90" s="37"/>
      <c r="G90" s="38"/>
      <c r="H90" s="8"/>
      <c r="I90" s="8"/>
      <c r="J90" s="39"/>
      <c r="K90" s="39"/>
      <c r="L90" s="39"/>
      <c r="M90" s="39"/>
      <c r="N90" s="39"/>
      <c r="O90" s="8"/>
    </row>
    <row r="91" spans="1:15" x14ac:dyDescent="0.3">
      <c r="A91" s="8"/>
      <c r="B91" s="9"/>
      <c r="C91" s="9"/>
      <c r="D91" s="9"/>
      <c r="E91" s="8"/>
      <c r="F91" s="37"/>
      <c r="G91" s="38"/>
      <c r="H91" s="8"/>
      <c r="I91" s="8"/>
      <c r="J91" s="39"/>
      <c r="K91" s="39"/>
      <c r="L91" s="39"/>
      <c r="M91" s="39"/>
      <c r="N91" s="39"/>
      <c r="O91" s="8"/>
    </row>
    <row r="92" spans="1:15" x14ac:dyDescent="0.3">
      <c r="A92" s="8"/>
      <c r="B92" s="9"/>
      <c r="C92" s="9"/>
      <c r="D92" s="9"/>
      <c r="E92" s="8"/>
      <c r="F92" s="37"/>
      <c r="G92" s="38"/>
      <c r="H92" s="8"/>
      <c r="I92" s="8"/>
      <c r="J92" s="39"/>
      <c r="K92" s="39"/>
      <c r="L92" s="39"/>
      <c r="M92" s="39"/>
      <c r="N92" s="39"/>
      <c r="O92" s="8"/>
    </row>
    <row r="93" spans="1:15" x14ac:dyDescent="0.3">
      <c r="A93" s="8"/>
      <c r="B93" s="9"/>
      <c r="C93" s="9"/>
      <c r="D93" s="9"/>
      <c r="E93" s="8"/>
      <c r="F93" s="37"/>
      <c r="G93" s="38"/>
      <c r="H93" s="8"/>
      <c r="I93" s="8"/>
      <c r="J93" s="39"/>
      <c r="K93" s="39"/>
      <c r="L93" s="39"/>
      <c r="M93" s="39"/>
      <c r="N93" s="39"/>
      <c r="O93" s="8"/>
    </row>
    <row r="94" spans="1:15" x14ac:dyDescent="0.3">
      <c r="A94" s="8"/>
      <c r="B94" s="9"/>
      <c r="C94" s="9"/>
      <c r="D94" s="9"/>
      <c r="E94" s="8"/>
      <c r="F94" s="37"/>
      <c r="G94" s="38"/>
      <c r="H94" s="8"/>
      <c r="I94" s="8"/>
      <c r="J94" s="39"/>
      <c r="K94" s="39"/>
      <c r="L94" s="39"/>
      <c r="M94" s="39"/>
      <c r="N94" s="39"/>
      <c r="O94" s="8"/>
    </row>
    <row r="95" spans="1:15" x14ac:dyDescent="0.3">
      <c r="A95" s="8"/>
      <c r="B95" s="9"/>
      <c r="C95" s="9"/>
      <c r="D95" s="9"/>
      <c r="E95" s="8"/>
      <c r="F95" s="37"/>
      <c r="G95" s="38"/>
      <c r="H95" s="8"/>
      <c r="I95" s="8"/>
      <c r="J95" s="39"/>
      <c r="K95" s="39"/>
      <c r="L95" s="39"/>
      <c r="M95" s="39"/>
      <c r="N95" s="39"/>
      <c r="O95" s="8"/>
    </row>
    <row r="96" spans="1:15" x14ac:dyDescent="0.3">
      <c r="A96" s="8"/>
      <c r="B96" s="9"/>
      <c r="C96" s="9"/>
      <c r="D96" s="9"/>
      <c r="E96" s="8"/>
      <c r="F96" s="37"/>
      <c r="G96" s="38"/>
      <c r="H96" s="8"/>
      <c r="I96" s="8"/>
      <c r="J96" s="39"/>
      <c r="K96" s="39"/>
      <c r="L96" s="39"/>
      <c r="M96" s="39"/>
      <c r="N96" s="39"/>
      <c r="O96" s="8"/>
    </row>
    <row r="97" spans="1:15" x14ac:dyDescent="0.3">
      <c r="A97" s="8"/>
      <c r="B97" s="9"/>
      <c r="C97" s="9"/>
      <c r="D97" s="9"/>
      <c r="E97" s="8"/>
      <c r="F97" s="37"/>
      <c r="G97" s="38"/>
      <c r="H97" s="8"/>
      <c r="I97" s="8"/>
      <c r="J97" s="39"/>
      <c r="K97" s="39"/>
      <c r="L97" s="39"/>
      <c r="M97" s="39"/>
      <c r="N97" s="39"/>
      <c r="O97" s="8"/>
    </row>
    <row r="98" spans="1:15" x14ac:dyDescent="0.3">
      <c r="A98" s="8"/>
      <c r="B98" s="9"/>
      <c r="C98" s="9"/>
      <c r="D98" s="9"/>
      <c r="E98" s="8"/>
      <c r="F98" s="37"/>
      <c r="G98" s="38"/>
      <c r="H98" s="8"/>
      <c r="I98" s="8"/>
      <c r="J98" s="39"/>
      <c r="K98" s="39"/>
      <c r="L98" s="39"/>
      <c r="M98" s="39"/>
      <c r="N98" s="39"/>
      <c r="O98" s="8"/>
    </row>
    <row r="99" spans="1:15" x14ac:dyDescent="0.3">
      <c r="A99" s="8"/>
      <c r="B99" s="9"/>
      <c r="C99" s="9"/>
      <c r="D99" s="9"/>
      <c r="E99" s="8"/>
      <c r="F99" s="37"/>
      <c r="G99" s="38"/>
      <c r="H99" s="8"/>
      <c r="I99" s="8"/>
      <c r="J99" s="39"/>
      <c r="K99" s="39"/>
      <c r="L99" s="39"/>
      <c r="M99" s="39"/>
      <c r="N99" s="39"/>
      <c r="O99" s="8"/>
    </row>
    <row r="100" spans="1:15" x14ac:dyDescent="0.3">
      <c r="A100" s="8"/>
      <c r="B100" s="9"/>
      <c r="C100" s="9"/>
      <c r="D100" s="9"/>
      <c r="E100" s="8"/>
      <c r="F100" s="37"/>
      <c r="G100" s="38"/>
      <c r="H100" s="8"/>
      <c r="I100" s="8"/>
      <c r="J100" s="39"/>
      <c r="K100" s="39"/>
      <c r="L100" s="39"/>
      <c r="M100" s="39"/>
      <c r="N100" s="39"/>
      <c r="O100" s="8"/>
    </row>
    <row r="101" spans="1:15" x14ac:dyDescent="0.3">
      <c r="A101" s="8"/>
      <c r="B101" s="9"/>
      <c r="C101" s="9"/>
      <c r="D101" s="9"/>
      <c r="E101" s="8"/>
      <c r="F101" s="37"/>
      <c r="G101" s="38"/>
      <c r="H101" s="8"/>
      <c r="I101" s="8"/>
      <c r="J101" s="39"/>
      <c r="K101" s="39"/>
      <c r="L101" s="39"/>
      <c r="M101" s="39"/>
      <c r="N101" s="39"/>
      <c r="O101" s="8"/>
    </row>
    <row r="102" spans="1:15" x14ac:dyDescent="0.3">
      <c r="A102" s="8"/>
      <c r="B102" s="9"/>
      <c r="C102" s="9"/>
      <c r="D102" s="9"/>
      <c r="E102" s="8"/>
      <c r="F102" s="37"/>
      <c r="G102" s="38"/>
      <c r="H102" s="8"/>
      <c r="I102" s="8"/>
      <c r="J102" s="39"/>
      <c r="K102" s="39"/>
      <c r="L102" s="39"/>
      <c r="M102" s="39"/>
      <c r="N102" s="39"/>
      <c r="O102" s="8"/>
    </row>
    <row r="103" spans="1:15" x14ac:dyDescent="0.3">
      <c r="A103" s="8"/>
      <c r="B103" s="9"/>
      <c r="C103" s="9"/>
      <c r="D103" s="9"/>
      <c r="E103" s="8"/>
      <c r="F103" s="37"/>
      <c r="G103" s="38"/>
      <c r="H103" s="8"/>
      <c r="I103" s="8"/>
      <c r="J103" s="39"/>
      <c r="K103" s="39"/>
      <c r="L103" s="39"/>
      <c r="M103" s="39"/>
      <c r="N103" s="39"/>
      <c r="O103" s="8"/>
    </row>
    <row r="104" spans="1:15" x14ac:dyDescent="0.3">
      <c r="A104" s="8"/>
      <c r="B104" s="9"/>
      <c r="C104" s="9"/>
      <c r="D104" s="9"/>
      <c r="E104" s="8"/>
      <c r="F104" s="37"/>
      <c r="G104" s="38"/>
      <c r="H104" s="8"/>
      <c r="I104" s="8"/>
      <c r="J104" s="39"/>
      <c r="K104" s="39"/>
      <c r="L104" s="39"/>
      <c r="M104" s="39"/>
      <c r="N104" s="39"/>
      <c r="O104" s="8"/>
    </row>
    <row r="105" spans="1:15" x14ac:dyDescent="0.3">
      <c r="A105" s="8"/>
      <c r="B105" s="9"/>
      <c r="C105" s="9"/>
      <c r="D105" s="9"/>
      <c r="E105" s="8"/>
      <c r="F105" s="37"/>
      <c r="G105" s="38"/>
      <c r="H105" s="8"/>
      <c r="I105" s="8"/>
      <c r="J105" s="39"/>
      <c r="K105" s="39"/>
      <c r="L105" s="39"/>
      <c r="M105" s="39"/>
      <c r="N105" s="39"/>
      <c r="O105" s="8"/>
    </row>
    <row r="106" spans="1:15" x14ac:dyDescent="0.3">
      <c r="A106" s="8"/>
      <c r="B106" s="9"/>
      <c r="C106" s="9"/>
      <c r="D106" s="9"/>
      <c r="E106" s="8"/>
      <c r="F106" s="37"/>
      <c r="G106" s="38"/>
      <c r="H106" s="8"/>
      <c r="I106" s="8"/>
      <c r="J106" s="39"/>
      <c r="K106" s="39"/>
      <c r="L106" s="39"/>
      <c r="M106" s="39"/>
      <c r="N106" s="39"/>
      <c r="O106" s="8"/>
    </row>
    <row r="107" spans="1:15" x14ac:dyDescent="0.3">
      <c r="A107" s="8"/>
      <c r="B107" s="9"/>
      <c r="C107" s="9"/>
      <c r="D107" s="9"/>
      <c r="E107" s="8"/>
      <c r="F107" s="37"/>
      <c r="G107" s="38"/>
      <c r="H107" s="8"/>
      <c r="I107" s="8"/>
      <c r="J107" s="39"/>
      <c r="K107" s="39"/>
      <c r="L107" s="39"/>
      <c r="M107" s="39"/>
      <c r="N107" s="39"/>
      <c r="O107" s="8"/>
    </row>
    <row r="108" spans="1:15" x14ac:dyDescent="0.3">
      <c r="A108" s="8"/>
      <c r="B108" s="9"/>
      <c r="C108" s="9"/>
      <c r="D108" s="9"/>
      <c r="E108" s="8"/>
      <c r="F108" s="37"/>
      <c r="G108" s="38"/>
      <c r="H108" s="8"/>
      <c r="I108" s="8"/>
      <c r="J108" s="39"/>
      <c r="K108" s="39"/>
      <c r="L108" s="39"/>
      <c r="M108" s="39"/>
      <c r="N108" s="39"/>
      <c r="O108" s="8"/>
    </row>
    <row r="109" spans="1:15" x14ac:dyDescent="0.3">
      <c r="A109" s="8"/>
      <c r="B109" s="9"/>
      <c r="C109" s="9"/>
      <c r="D109" s="9"/>
      <c r="E109" s="8"/>
      <c r="F109" s="37"/>
      <c r="G109" s="38"/>
      <c r="H109" s="8"/>
      <c r="I109" s="8"/>
      <c r="J109" s="39"/>
      <c r="K109" s="39"/>
      <c r="L109" s="39"/>
      <c r="M109" s="39"/>
      <c r="N109" s="39"/>
      <c r="O109" s="8"/>
    </row>
    <row r="110" spans="1:15" x14ac:dyDescent="0.3">
      <c r="A110" s="8"/>
      <c r="B110" s="9"/>
      <c r="C110" s="9"/>
      <c r="D110" s="9"/>
      <c r="E110" s="8"/>
      <c r="F110" s="37"/>
      <c r="G110" s="38"/>
      <c r="H110" s="8"/>
      <c r="I110" s="8"/>
      <c r="J110" s="39"/>
      <c r="K110" s="39"/>
      <c r="L110" s="39"/>
      <c r="M110" s="39"/>
      <c r="N110" s="39"/>
      <c r="O110" s="8"/>
    </row>
    <row r="111" spans="1:15" x14ac:dyDescent="0.3">
      <c r="A111" s="8"/>
      <c r="B111" s="9"/>
      <c r="C111" s="9"/>
      <c r="D111" s="9"/>
      <c r="E111" s="8"/>
      <c r="F111" s="37"/>
      <c r="G111" s="38"/>
      <c r="H111" s="8"/>
      <c r="I111" s="8"/>
      <c r="J111" s="39"/>
      <c r="K111" s="39"/>
      <c r="L111" s="39"/>
      <c r="M111" s="39"/>
      <c r="N111" s="39"/>
      <c r="O111" s="8"/>
    </row>
    <row r="112" spans="1:15" x14ac:dyDescent="0.3">
      <c r="A112" s="8"/>
      <c r="B112" s="9"/>
      <c r="C112" s="9"/>
      <c r="D112" s="9"/>
      <c r="E112" s="8"/>
      <c r="F112" s="37"/>
      <c r="G112" s="38"/>
      <c r="H112" s="8"/>
      <c r="I112" s="8"/>
      <c r="J112" s="39"/>
      <c r="K112" s="39"/>
      <c r="L112" s="39"/>
      <c r="M112" s="39"/>
      <c r="N112" s="39"/>
      <c r="O112" s="8"/>
    </row>
    <row r="113" spans="1:15" x14ac:dyDescent="0.3">
      <c r="A113" s="8"/>
      <c r="B113" s="9"/>
      <c r="C113" s="9"/>
      <c r="D113" s="9"/>
      <c r="E113" s="8"/>
      <c r="F113" s="37"/>
      <c r="G113" s="38"/>
      <c r="H113" s="8"/>
      <c r="I113" s="8"/>
      <c r="J113" s="39"/>
      <c r="K113" s="39"/>
      <c r="L113" s="39"/>
      <c r="M113" s="39"/>
      <c r="N113" s="39"/>
      <c r="O113" s="8"/>
    </row>
    <row r="114" spans="1:15" x14ac:dyDescent="0.3">
      <c r="A114" s="8"/>
      <c r="B114" s="9"/>
      <c r="C114" s="9"/>
      <c r="D114" s="9"/>
      <c r="E114" s="8"/>
      <c r="F114" s="37"/>
      <c r="G114" s="38"/>
      <c r="H114" s="8"/>
      <c r="I114" s="8"/>
      <c r="J114" s="39"/>
      <c r="K114" s="39"/>
      <c r="L114" s="39"/>
      <c r="M114" s="39"/>
      <c r="N114" s="39"/>
      <c r="O114" s="8"/>
    </row>
    <row r="115" spans="1:15" x14ac:dyDescent="0.3">
      <c r="A115" s="8"/>
      <c r="B115" s="9"/>
      <c r="C115" s="9"/>
      <c r="D115" s="9"/>
      <c r="E115" s="8"/>
      <c r="F115" s="37"/>
      <c r="G115" s="38"/>
      <c r="H115" s="8"/>
      <c r="I115" s="8"/>
      <c r="J115" s="39"/>
      <c r="K115" s="39"/>
      <c r="L115" s="39"/>
      <c r="M115" s="39"/>
      <c r="N115" s="39"/>
      <c r="O115" s="8"/>
    </row>
    <row r="116" spans="1:15" x14ac:dyDescent="0.3">
      <c r="A116" s="8"/>
      <c r="B116" s="9"/>
      <c r="C116" s="9"/>
      <c r="D116" s="9"/>
      <c r="E116" s="8"/>
      <c r="F116" s="37"/>
      <c r="G116" s="38"/>
      <c r="H116" s="8"/>
      <c r="I116" s="8"/>
      <c r="J116" s="39"/>
      <c r="K116" s="39"/>
      <c r="L116" s="39"/>
      <c r="M116" s="39"/>
      <c r="N116" s="39"/>
      <c r="O116" s="8"/>
    </row>
    <row r="117" spans="1:15" x14ac:dyDescent="0.3">
      <c r="A117" s="8"/>
      <c r="B117" s="9"/>
      <c r="C117" s="9"/>
      <c r="D117" s="9"/>
      <c r="E117" s="8"/>
      <c r="F117" s="37"/>
      <c r="G117" s="38"/>
      <c r="H117" s="8"/>
      <c r="I117" s="8"/>
      <c r="J117" s="39"/>
      <c r="K117" s="39"/>
      <c r="L117" s="39"/>
      <c r="M117" s="39"/>
      <c r="N117" s="39"/>
      <c r="O117" s="8"/>
    </row>
    <row r="118" spans="1:15" x14ac:dyDescent="0.3">
      <c r="A118" s="8"/>
      <c r="B118" s="9"/>
      <c r="C118" s="9"/>
      <c r="D118" s="9"/>
      <c r="E118" s="8"/>
      <c r="F118" s="37"/>
      <c r="G118" s="38"/>
      <c r="H118" s="8"/>
      <c r="I118" s="8"/>
      <c r="J118" s="39"/>
      <c r="K118" s="39"/>
      <c r="L118" s="39"/>
      <c r="M118" s="39"/>
      <c r="N118" s="39"/>
      <c r="O118" s="8"/>
    </row>
    <row r="119" spans="1:15" x14ac:dyDescent="0.3">
      <c r="A119" s="8"/>
      <c r="B119" s="9"/>
      <c r="C119" s="9"/>
      <c r="D119" s="9"/>
      <c r="E119" s="8"/>
      <c r="F119" s="37"/>
      <c r="G119" s="38"/>
      <c r="H119" s="8"/>
      <c r="I119" s="8"/>
      <c r="J119" s="39"/>
      <c r="K119" s="39"/>
      <c r="L119" s="39"/>
      <c r="M119" s="39"/>
      <c r="N119" s="39"/>
      <c r="O119" s="8"/>
    </row>
    <row r="120" spans="1:15" x14ac:dyDescent="0.3">
      <c r="A120" s="8"/>
      <c r="B120" s="9"/>
      <c r="C120" s="9"/>
      <c r="D120" s="9"/>
      <c r="E120" s="8"/>
      <c r="F120" s="37"/>
      <c r="G120" s="38"/>
      <c r="H120" s="8"/>
      <c r="I120" s="8"/>
      <c r="J120" s="39"/>
      <c r="K120" s="39"/>
      <c r="L120" s="39"/>
      <c r="M120" s="39"/>
      <c r="N120" s="39"/>
      <c r="O120" s="8"/>
    </row>
    <row r="121" spans="1:15" x14ac:dyDescent="0.3">
      <c r="A121" s="8"/>
      <c r="B121" s="9"/>
      <c r="C121" s="9"/>
      <c r="D121" s="9"/>
      <c r="E121" s="8"/>
      <c r="F121" s="37"/>
      <c r="G121" s="38"/>
      <c r="H121" s="8"/>
      <c r="I121" s="8"/>
      <c r="J121" s="39"/>
      <c r="K121" s="39"/>
      <c r="L121" s="39"/>
      <c r="M121" s="39"/>
      <c r="N121" s="39"/>
      <c r="O121" s="8"/>
    </row>
    <row r="122" spans="1:15" x14ac:dyDescent="0.3">
      <c r="A122" s="8"/>
      <c r="B122" s="9"/>
      <c r="C122" s="9"/>
      <c r="D122" s="9"/>
      <c r="E122" s="8"/>
      <c r="F122" s="37"/>
      <c r="G122" s="38"/>
      <c r="H122" s="8"/>
      <c r="I122" s="8"/>
      <c r="J122" s="39"/>
      <c r="K122" s="39"/>
      <c r="L122" s="39"/>
      <c r="M122" s="39"/>
      <c r="N122" s="39"/>
      <c r="O122" s="8"/>
    </row>
    <row r="123" spans="1:15" x14ac:dyDescent="0.3">
      <c r="A123" s="8"/>
      <c r="B123" s="9"/>
      <c r="C123" s="9"/>
      <c r="D123" s="9"/>
      <c r="E123" s="8"/>
      <c r="F123" s="37"/>
      <c r="G123" s="38"/>
      <c r="H123" s="8"/>
      <c r="I123" s="8"/>
      <c r="J123" s="39"/>
      <c r="K123" s="39"/>
      <c r="L123" s="39"/>
      <c r="M123" s="39"/>
      <c r="N123" s="39"/>
      <c r="O123" s="8"/>
    </row>
    <row r="124" spans="1:15" x14ac:dyDescent="0.3">
      <c r="A124" s="8"/>
      <c r="B124" s="9"/>
      <c r="C124" s="9"/>
      <c r="D124" s="9"/>
      <c r="E124" s="8"/>
      <c r="F124" s="37"/>
      <c r="G124" s="38"/>
      <c r="H124" s="8"/>
      <c r="I124" s="8"/>
      <c r="J124" s="39"/>
      <c r="K124" s="39"/>
      <c r="L124" s="39"/>
      <c r="M124" s="39"/>
      <c r="N124" s="39"/>
      <c r="O124" s="8"/>
    </row>
    <row r="125" spans="1:15" x14ac:dyDescent="0.3">
      <c r="A125" s="8"/>
      <c r="B125" s="9"/>
      <c r="C125" s="9"/>
      <c r="D125" s="9"/>
      <c r="E125" s="8"/>
      <c r="F125" s="37"/>
      <c r="G125" s="38"/>
      <c r="H125" s="8"/>
      <c r="I125" s="8"/>
      <c r="J125" s="39"/>
      <c r="K125" s="39"/>
      <c r="L125" s="39"/>
      <c r="M125" s="39"/>
      <c r="N125" s="39"/>
      <c r="O125" s="8"/>
    </row>
    <row r="126" spans="1:15" x14ac:dyDescent="0.3">
      <c r="A126" s="8"/>
      <c r="B126" s="9"/>
      <c r="C126" s="9"/>
      <c r="D126" s="9"/>
      <c r="E126" s="8"/>
      <c r="F126" s="37"/>
      <c r="G126" s="38"/>
      <c r="H126" s="8"/>
      <c r="I126" s="8"/>
      <c r="J126" s="39"/>
      <c r="K126" s="39"/>
      <c r="L126" s="39"/>
      <c r="M126" s="39"/>
      <c r="N126" s="39"/>
      <c r="O126" s="8"/>
    </row>
    <row r="127" spans="1:15" x14ac:dyDescent="0.3">
      <c r="A127" s="8"/>
      <c r="B127" s="9"/>
      <c r="C127" s="9"/>
      <c r="D127" s="9"/>
      <c r="E127" s="8"/>
      <c r="F127" s="37"/>
      <c r="G127" s="38"/>
      <c r="H127" s="8"/>
      <c r="I127" s="8"/>
      <c r="J127" s="39"/>
      <c r="K127" s="39"/>
      <c r="L127" s="39"/>
      <c r="M127" s="39"/>
      <c r="N127" s="39"/>
      <c r="O127" s="8"/>
    </row>
    <row r="128" spans="1:15" x14ac:dyDescent="0.3">
      <c r="A128" s="8"/>
      <c r="B128" s="9"/>
      <c r="C128" s="9"/>
      <c r="D128" s="9"/>
      <c r="E128" s="8"/>
      <c r="F128" s="37"/>
      <c r="G128" s="38"/>
      <c r="H128" s="8"/>
      <c r="I128" s="8"/>
      <c r="J128" s="39"/>
      <c r="K128" s="39"/>
      <c r="L128" s="39"/>
      <c r="M128" s="39"/>
      <c r="N128" s="39"/>
      <c r="O128" s="8"/>
    </row>
    <row r="129" spans="1:15" x14ac:dyDescent="0.3">
      <c r="A129" s="8"/>
      <c r="B129" s="9"/>
      <c r="C129" s="9"/>
      <c r="D129" s="9"/>
      <c r="E129" s="8"/>
      <c r="F129" s="37"/>
      <c r="G129" s="38"/>
      <c r="H129" s="8"/>
      <c r="I129" s="8"/>
      <c r="J129" s="39"/>
      <c r="K129" s="39"/>
      <c r="L129" s="39"/>
      <c r="M129" s="39"/>
      <c r="N129" s="39"/>
      <c r="O129" s="8"/>
    </row>
    <row r="130" spans="1:15" x14ac:dyDescent="0.3">
      <c r="A130" s="8"/>
      <c r="B130" s="9"/>
      <c r="C130" s="9"/>
      <c r="D130" s="9"/>
      <c r="E130" s="8"/>
      <c r="F130" s="37"/>
      <c r="G130" s="38"/>
      <c r="H130" s="8"/>
      <c r="I130" s="8"/>
      <c r="J130" s="39"/>
      <c r="K130" s="39"/>
      <c r="L130" s="39"/>
      <c r="M130" s="39"/>
      <c r="N130" s="39"/>
      <c r="O130" s="8"/>
    </row>
    <row r="131" spans="1:15" x14ac:dyDescent="0.3">
      <c r="A131" s="8"/>
      <c r="B131" s="9"/>
      <c r="C131" s="9"/>
      <c r="D131" s="9"/>
      <c r="E131" s="8"/>
      <c r="F131" s="37"/>
      <c r="G131" s="38"/>
      <c r="H131" s="8"/>
      <c r="I131" s="8"/>
      <c r="J131" s="39"/>
      <c r="K131" s="39"/>
      <c r="L131" s="39"/>
      <c r="M131" s="39"/>
      <c r="N131" s="39"/>
      <c r="O131" s="8"/>
    </row>
    <row r="132" spans="1:15" x14ac:dyDescent="0.3">
      <c r="A132" s="8"/>
      <c r="B132" s="9"/>
      <c r="C132" s="9"/>
      <c r="D132" s="9"/>
      <c r="E132" s="8"/>
      <c r="F132" s="37"/>
      <c r="G132" s="38"/>
      <c r="H132" s="8"/>
      <c r="I132" s="8"/>
      <c r="J132" s="39"/>
      <c r="K132" s="39"/>
      <c r="L132" s="39"/>
      <c r="M132" s="39"/>
      <c r="N132" s="39"/>
      <c r="O132" s="8"/>
    </row>
    <row r="133" spans="1:15" x14ac:dyDescent="0.3">
      <c r="A133" s="8"/>
      <c r="B133" s="9"/>
      <c r="C133" s="9"/>
      <c r="D133" s="9"/>
      <c r="E133" s="8"/>
      <c r="F133" s="37"/>
      <c r="G133" s="38"/>
      <c r="H133" s="8"/>
      <c r="I133" s="8"/>
      <c r="J133" s="39"/>
      <c r="K133" s="39"/>
      <c r="L133" s="39"/>
      <c r="M133" s="39"/>
      <c r="N133" s="39"/>
      <c r="O133" s="8"/>
    </row>
    <row r="134" spans="1:15" x14ac:dyDescent="0.3">
      <c r="A134" s="8"/>
      <c r="B134" s="9"/>
      <c r="C134" s="9"/>
      <c r="D134" s="9"/>
      <c r="E134" s="8"/>
      <c r="F134" s="37"/>
      <c r="G134" s="38"/>
      <c r="H134" s="8"/>
      <c r="I134" s="8"/>
      <c r="J134" s="39"/>
      <c r="K134" s="39"/>
      <c r="L134" s="39"/>
      <c r="M134" s="39"/>
      <c r="N134" s="39"/>
      <c r="O134" s="8"/>
    </row>
    <row r="135" spans="1:15" x14ac:dyDescent="0.3">
      <c r="A135" s="8"/>
      <c r="B135" s="9"/>
      <c r="C135" s="9"/>
      <c r="D135" s="9"/>
      <c r="E135" s="8"/>
      <c r="F135" s="37"/>
      <c r="G135" s="38"/>
      <c r="H135" s="8"/>
      <c r="I135" s="8"/>
      <c r="J135" s="39"/>
      <c r="K135" s="39"/>
      <c r="L135" s="39"/>
      <c r="M135" s="39"/>
      <c r="N135" s="39"/>
      <c r="O135" s="8"/>
    </row>
  </sheetData>
  <mergeCells count="7">
    <mergeCell ref="B79:H79"/>
    <mergeCell ref="A1:F1"/>
    <mergeCell ref="A2:F2"/>
    <mergeCell ref="A55:F55"/>
    <mergeCell ref="A56:G56"/>
    <mergeCell ref="B73:H73"/>
    <mergeCell ref="B75:H75"/>
  </mergeCells>
  <pageMargins left="0.7" right="0.7" top="0.75" bottom="0.75" header="0.3" footer="0.3"/>
  <pageSetup paperSize="5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opLeftCell="A13" workbookViewId="0">
      <selection activeCell="R37" sqref="R37"/>
    </sheetView>
  </sheetViews>
  <sheetFormatPr defaultRowHeight="15" x14ac:dyDescent="0.25"/>
  <sheetData>
    <row r="1" spans="1:23" ht="68.25" customHeight="1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80" t="s">
        <v>198</v>
      </c>
      <c r="O1" s="73"/>
      <c r="P1" s="73"/>
      <c r="Q1" s="73"/>
      <c r="R1" s="73"/>
      <c r="S1" s="73"/>
      <c r="T1" s="73"/>
      <c r="U1" s="73"/>
      <c r="V1" s="73"/>
      <c r="W1" s="52"/>
    </row>
    <row r="2" spans="1:23" ht="18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72" t="s">
        <v>160</v>
      </c>
      <c r="N2" s="73"/>
      <c r="O2" s="54" t="s">
        <v>161</v>
      </c>
      <c r="P2" s="54" t="s">
        <v>162</v>
      </c>
      <c r="Q2" s="54" t="s">
        <v>163</v>
      </c>
      <c r="R2" s="54" t="s">
        <v>164</v>
      </c>
      <c r="S2" s="54" t="s">
        <v>164</v>
      </c>
      <c r="T2" s="54" t="s">
        <v>165</v>
      </c>
      <c r="U2" s="54" t="s">
        <v>166</v>
      </c>
      <c r="V2" s="54"/>
      <c r="W2" s="52"/>
    </row>
    <row r="3" spans="1:23" ht="18" x14ac:dyDescent="0.25">
      <c r="A3" s="81" t="s">
        <v>5</v>
      </c>
      <c r="B3" s="82"/>
      <c r="C3" s="82"/>
      <c r="D3" s="82"/>
      <c r="E3" s="82"/>
      <c r="F3" s="82"/>
      <c r="G3" s="81" t="s">
        <v>8</v>
      </c>
      <c r="H3" s="82"/>
      <c r="I3" s="82"/>
      <c r="J3" s="82"/>
      <c r="K3" s="82"/>
      <c r="L3" s="82"/>
      <c r="M3" s="83" t="s">
        <v>161</v>
      </c>
      <c r="N3" s="82"/>
      <c r="O3" s="55" t="s">
        <v>167</v>
      </c>
      <c r="P3" s="55" t="s">
        <v>161</v>
      </c>
      <c r="Q3" s="55" t="s">
        <v>168</v>
      </c>
      <c r="R3" s="55" t="s">
        <v>169</v>
      </c>
      <c r="S3" s="55" t="s">
        <v>168</v>
      </c>
      <c r="T3" s="55" t="s">
        <v>168</v>
      </c>
      <c r="U3" s="55" t="s">
        <v>170</v>
      </c>
      <c r="V3" s="55" t="s">
        <v>171</v>
      </c>
      <c r="W3" s="52"/>
    </row>
    <row r="4" spans="1:23" x14ac:dyDescent="0.25">
      <c r="A4" s="79" t="s">
        <v>199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9"/>
      <c r="N4" s="73"/>
      <c r="O4" s="53"/>
      <c r="P4" s="53"/>
      <c r="Q4" s="53"/>
      <c r="R4" s="53"/>
      <c r="S4" s="53"/>
      <c r="T4" s="53"/>
      <c r="U4" s="53"/>
      <c r="V4" s="53"/>
      <c r="W4" s="52"/>
    </row>
    <row r="5" spans="1:23" x14ac:dyDescent="0.25">
      <c r="A5" s="56"/>
      <c r="B5" s="79" t="s">
        <v>172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9"/>
      <c r="N5" s="73"/>
      <c r="O5" s="53"/>
      <c r="P5" s="53"/>
      <c r="Q5" s="53"/>
      <c r="R5" s="53"/>
      <c r="S5" s="53"/>
      <c r="T5" s="53"/>
      <c r="U5" s="53"/>
      <c r="V5" s="53"/>
      <c r="W5" s="52"/>
    </row>
    <row r="6" spans="1:23" x14ac:dyDescent="0.25">
      <c r="A6" s="56"/>
      <c r="B6" s="53"/>
      <c r="C6" s="79" t="s">
        <v>200</v>
      </c>
      <c r="D6" s="73"/>
      <c r="E6" s="73"/>
      <c r="F6" s="73"/>
      <c r="G6" s="73"/>
      <c r="H6" s="73"/>
      <c r="I6" s="73"/>
      <c r="J6" s="73"/>
      <c r="K6" s="73"/>
      <c r="L6" s="73"/>
      <c r="M6" s="79"/>
      <c r="N6" s="73"/>
      <c r="O6" s="53"/>
      <c r="P6" s="53"/>
      <c r="Q6" s="53"/>
      <c r="R6" s="53"/>
      <c r="S6" s="53"/>
      <c r="T6" s="53"/>
      <c r="U6" s="53"/>
      <c r="V6" s="53"/>
      <c r="W6" s="52"/>
    </row>
    <row r="7" spans="1:23" x14ac:dyDescent="0.25">
      <c r="A7" s="56"/>
      <c r="B7" s="56"/>
      <c r="C7" s="53"/>
      <c r="D7" s="79" t="s">
        <v>201</v>
      </c>
      <c r="E7" s="73"/>
      <c r="F7" s="73"/>
      <c r="G7" s="73"/>
      <c r="H7" s="73"/>
      <c r="I7" s="73"/>
      <c r="J7" s="73"/>
      <c r="K7" s="73"/>
      <c r="L7" s="73"/>
      <c r="M7" s="79"/>
      <c r="N7" s="73"/>
      <c r="O7" s="53"/>
      <c r="P7" s="53"/>
      <c r="Q7" s="53"/>
      <c r="R7" s="53"/>
      <c r="S7" s="53"/>
      <c r="T7" s="53"/>
      <c r="U7" s="53"/>
      <c r="V7" s="53"/>
      <c r="W7" s="52"/>
    </row>
    <row r="8" spans="1:23" x14ac:dyDescent="0.25">
      <c r="A8" s="56"/>
      <c r="B8" s="56"/>
      <c r="C8" s="56"/>
      <c r="D8" s="53"/>
      <c r="E8" s="79" t="s">
        <v>202</v>
      </c>
      <c r="F8" s="73"/>
      <c r="G8" s="73"/>
      <c r="H8" s="73"/>
      <c r="I8" s="73"/>
      <c r="J8" s="73"/>
      <c r="K8" s="73"/>
      <c r="L8" s="73"/>
      <c r="M8" s="79"/>
      <c r="N8" s="73"/>
      <c r="O8" s="53"/>
      <c r="P8" s="53"/>
      <c r="Q8" s="53"/>
      <c r="R8" s="53"/>
      <c r="S8" s="53"/>
      <c r="T8" s="53"/>
      <c r="U8" s="53"/>
      <c r="V8" s="53"/>
      <c r="W8" s="52"/>
    </row>
    <row r="9" spans="1:23" x14ac:dyDescent="0.25">
      <c r="A9" s="79" t="s">
        <v>173</v>
      </c>
      <c r="B9" s="73"/>
      <c r="C9" s="73"/>
      <c r="D9" s="73"/>
      <c r="E9" s="73"/>
      <c r="F9" s="73"/>
      <c r="G9" s="79" t="s">
        <v>174</v>
      </c>
      <c r="H9" s="73"/>
      <c r="I9" s="73"/>
      <c r="J9" s="73"/>
      <c r="K9" s="73"/>
      <c r="L9" s="73"/>
      <c r="M9" s="74">
        <v>0</v>
      </c>
      <c r="N9" s="73"/>
      <c r="O9" s="57">
        <v>0</v>
      </c>
      <c r="P9" s="57">
        <v>0</v>
      </c>
      <c r="Q9" s="57">
        <v>31.31</v>
      </c>
      <c r="R9" s="57">
        <v>0</v>
      </c>
      <c r="S9" s="57">
        <v>31.31</v>
      </c>
      <c r="T9" s="57">
        <v>-31.31</v>
      </c>
      <c r="U9" s="54" t="s">
        <v>175</v>
      </c>
      <c r="V9" s="57">
        <v>0</v>
      </c>
      <c r="W9" s="52"/>
    </row>
    <row r="10" spans="1:23" x14ac:dyDescent="0.25">
      <c r="A10" s="56"/>
      <c r="B10" s="58"/>
      <c r="C10" s="58"/>
      <c r="D10" s="54"/>
      <c r="E10" s="72" t="s">
        <v>203</v>
      </c>
      <c r="F10" s="73"/>
      <c r="G10" s="73"/>
      <c r="H10" s="73"/>
      <c r="I10" s="73"/>
      <c r="J10" s="73"/>
      <c r="K10" s="73"/>
      <c r="L10" s="73"/>
      <c r="M10" s="75">
        <v>0</v>
      </c>
      <c r="N10" s="76"/>
      <c r="O10" s="59">
        <v>0</v>
      </c>
      <c r="P10" s="59">
        <v>0</v>
      </c>
      <c r="Q10" s="59">
        <v>31.31</v>
      </c>
      <c r="R10" s="59">
        <v>0</v>
      </c>
      <c r="S10" s="59">
        <v>31.31</v>
      </c>
      <c r="T10" s="59">
        <v>-31.31</v>
      </c>
      <c r="U10" s="60" t="s">
        <v>175</v>
      </c>
      <c r="V10" s="59">
        <v>0</v>
      </c>
      <c r="W10" s="52"/>
    </row>
    <row r="11" spans="1:23" x14ac:dyDescent="0.25">
      <c r="A11" s="56"/>
      <c r="B11" s="58"/>
      <c r="C11" s="54"/>
      <c r="D11" s="72" t="s">
        <v>204</v>
      </c>
      <c r="E11" s="73"/>
      <c r="F11" s="73"/>
      <c r="G11" s="73"/>
      <c r="H11" s="73"/>
      <c r="I11" s="73"/>
      <c r="J11" s="73"/>
      <c r="K11" s="73"/>
      <c r="L11" s="73"/>
      <c r="M11" s="75">
        <v>0</v>
      </c>
      <c r="N11" s="76"/>
      <c r="O11" s="59">
        <v>0</v>
      </c>
      <c r="P11" s="59">
        <v>0</v>
      </c>
      <c r="Q11" s="59">
        <v>31.31</v>
      </c>
      <c r="R11" s="59">
        <v>0</v>
      </c>
      <c r="S11" s="59">
        <v>31.31</v>
      </c>
      <c r="T11" s="59">
        <v>-31.31</v>
      </c>
      <c r="U11" s="60" t="s">
        <v>175</v>
      </c>
      <c r="V11" s="59">
        <v>0</v>
      </c>
      <c r="W11" s="52"/>
    </row>
    <row r="12" spans="1:23" x14ac:dyDescent="0.25">
      <c r="A12" s="56"/>
      <c r="B12" s="54"/>
      <c r="C12" s="72" t="s">
        <v>205</v>
      </c>
      <c r="D12" s="73"/>
      <c r="E12" s="73"/>
      <c r="F12" s="73"/>
      <c r="G12" s="73"/>
      <c r="H12" s="73"/>
      <c r="I12" s="73"/>
      <c r="J12" s="73"/>
      <c r="K12" s="73"/>
      <c r="L12" s="73"/>
      <c r="M12" s="75">
        <v>0</v>
      </c>
      <c r="N12" s="76"/>
      <c r="O12" s="59">
        <v>0</v>
      </c>
      <c r="P12" s="59">
        <v>0</v>
      </c>
      <c r="Q12" s="59">
        <v>31.31</v>
      </c>
      <c r="R12" s="59">
        <v>0</v>
      </c>
      <c r="S12" s="59">
        <v>31.31</v>
      </c>
      <c r="T12" s="59">
        <v>-31.31</v>
      </c>
      <c r="U12" s="60" t="s">
        <v>175</v>
      </c>
      <c r="V12" s="59">
        <v>0</v>
      </c>
      <c r="W12" s="52"/>
    </row>
    <row r="13" spans="1:23" x14ac:dyDescent="0.25">
      <c r="A13" s="56"/>
      <c r="B13" s="72" t="s">
        <v>176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5">
        <v>0</v>
      </c>
      <c r="N13" s="76"/>
      <c r="O13" s="59">
        <v>0</v>
      </c>
      <c r="P13" s="59">
        <v>0</v>
      </c>
      <c r="Q13" s="59">
        <v>31.31</v>
      </c>
      <c r="R13" s="59">
        <v>0</v>
      </c>
      <c r="S13" s="59">
        <v>31.31</v>
      </c>
      <c r="T13" s="59">
        <v>-31.31</v>
      </c>
      <c r="U13" s="60" t="s">
        <v>175</v>
      </c>
      <c r="V13" s="59">
        <v>0</v>
      </c>
      <c r="W13" s="52"/>
    </row>
    <row r="14" spans="1:23" x14ac:dyDescent="0.25">
      <c r="A14" s="56"/>
      <c r="B14" s="79" t="s">
        <v>177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9"/>
      <c r="N14" s="73"/>
      <c r="O14" s="53"/>
      <c r="P14" s="53"/>
      <c r="Q14" s="53"/>
      <c r="R14" s="53"/>
      <c r="S14" s="53"/>
      <c r="T14" s="53"/>
      <c r="U14" s="53"/>
      <c r="V14" s="53"/>
      <c r="W14" s="52"/>
    </row>
    <row r="15" spans="1:23" x14ac:dyDescent="0.25">
      <c r="A15" s="56"/>
      <c r="B15" s="53"/>
      <c r="C15" s="79" t="s">
        <v>200</v>
      </c>
      <c r="D15" s="73"/>
      <c r="E15" s="73"/>
      <c r="F15" s="73"/>
      <c r="G15" s="73"/>
      <c r="H15" s="73"/>
      <c r="I15" s="73"/>
      <c r="J15" s="73"/>
      <c r="K15" s="73"/>
      <c r="L15" s="73"/>
      <c r="M15" s="79"/>
      <c r="N15" s="73"/>
      <c r="O15" s="53"/>
      <c r="P15" s="53"/>
      <c r="Q15" s="53"/>
      <c r="R15" s="53"/>
      <c r="S15" s="53"/>
      <c r="T15" s="53"/>
      <c r="U15" s="53"/>
      <c r="V15" s="53"/>
      <c r="W15" s="52"/>
    </row>
    <row r="16" spans="1:23" x14ac:dyDescent="0.25">
      <c r="A16" s="56"/>
      <c r="B16" s="56"/>
      <c r="C16" s="53"/>
      <c r="D16" s="79" t="s">
        <v>201</v>
      </c>
      <c r="E16" s="73"/>
      <c r="F16" s="73"/>
      <c r="G16" s="73"/>
      <c r="H16" s="73"/>
      <c r="I16" s="73"/>
      <c r="J16" s="73"/>
      <c r="K16" s="73"/>
      <c r="L16" s="73"/>
      <c r="M16" s="79"/>
      <c r="N16" s="73"/>
      <c r="O16" s="53"/>
      <c r="P16" s="53"/>
      <c r="Q16" s="53"/>
      <c r="R16" s="53"/>
      <c r="S16" s="53"/>
      <c r="T16" s="53"/>
      <c r="U16" s="53"/>
      <c r="V16" s="53"/>
      <c r="W16" s="52"/>
    </row>
    <row r="17" spans="1:23" x14ac:dyDescent="0.25">
      <c r="A17" s="56"/>
      <c r="B17" s="56"/>
      <c r="C17" s="56"/>
      <c r="D17" s="53"/>
      <c r="E17" s="79" t="s">
        <v>202</v>
      </c>
      <c r="F17" s="73"/>
      <c r="G17" s="73"/>
      <c r="H17" s="73"/>
      <c r="I17" s="73"/>
      <c r="J17" s="73"/>
      <c r="K17" s="73"/>
      <c r="L17" s="73"/>
      <c r="M17" s="79"/>
      <c r="N17" s="73"/>
      <c r="O17" s="53"/>
      <c r="P17" s="53"/>
      <c r="Q17" s="53"/>
      <c r="R17" s="53"/>
      <c r="S17" s="53"/>
      <c r="T17" s="53"/>
      <c r="U17" s="53"/>
      <c r="V17" s="53"/>
      <c r="W17" s="52"/>
    </row>
    <row r="18" spans="1:23" x14ac:dyDescent="0.25">
      <c r="A18" s="78" t="s">
        <v>178</v>
      </c>
      <c r="B18" s="73"/>
      <c r="C18" s="73"/>
      <c r="D18" s="73"/>
      <c r="E18" s="73"/>
      <c r="F18" s="73"/>
      <c r="G18" s="78" t="s">
        <v>179</v>
      </c>
      <c r="H18" s="73"/>
      <c r="I18" s="73"/>
      <c r="J18" s="73"/>
      <c r="K18" s="73"/>
      <c r="L18" s="73"/>
      <c r="M18" s="79"/>
      <c r="N18" s="73"/>
      <c r="O18" s="53"/>
      <c r="P18" s="53"/>
      <c r="Q18" s="53"/>
      <c r="R18" s="53"/>
      <c r="S18" s="53"/>
      <c r="T18" s="53"/>
      <c r="U18" s="53"/>
      <c r="V18" s="53"/>
      <c r="W18" s="52"/>
    </row>
    <row r="19" spans="1:23" x14ac:dyDescent="0.25">
      <c r="A19" s="79" t="s">
        <v>180</v>
      </c>
      <c r="B19" s="73"/>
      <c r="C19" s="73"/>
      <c r="D19" s="73"/>
      <c r="E19" s="73"/>
      <c r="F19" s="73"/>
      <c r="G19" s="79" t="s">
        <v>181</v>
      </c>
      <c r="H19" s="73"/>
      <c r="I19" s="73"/>
      <c r="J19" s="73"/>
      <c r="K19" s="73"/>
      <c r="L19" s="73"/>
      <c r="M19" s="74">
        <v>0</v>
      </c>
      <c r="N19" s="73"/>
      <c r="O19" s="57">
        <v>0</v>
      </c>
      <c r="P19" s="57">
        <v>0</v>
      </c>
      <c r="Q19" s="57">
        <v>4830.28</v>
      </c>
      <c r="R19" s="57">
        <v>0</v>
      </c>
      <c r="S19" s="57">
        <v>4830.28</v>
      </c>
      <c r="T19" s="57">
        <v>-4830.28</v>
      </c>
      <c r="U19" s="54" t="s">
        <v>175</v>
      </c>
      <c r="V19" s="57">
        <v>0</v>
      </c>
      <c r="W19" s="52"/>
    </row>
    <row r="20" spans="1:23" x14ac:dyDescent="0.25">
      <c r="A20" s="77" t="s">
        <v>206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5">
        <v>0</v>
      </c>
      <c r="N20" s="76"/>
      <c r="O20" s="59">
        <v>0</v>
      </c>
      <c r="P20" s="59">
        <v>0</v>
      </c>
      <c r="Q20" s="59">
        <v>4830.28</v>
      </c>
      <c r="R20" s="59">
        <v>0</v>
      </c>
      <c r="S20" s="59">
        <v>4830.28</v>
      </c>
      <c r="T20" s="59">
        <v>-4830.28</v>
      </c>
      <c r="U20" s="60" t="s">
        <v>175</v>
      </c>
      <c r="V20" s="59">
        <v>0</v>
      </c>
      <c r="W20" s="52"/>
    </row>
    <row r="21" spans="1:23" x14ac:dyDescent="0.25">
      <c r="A21" s="78" t="s">
        <v>182</v>
      </c>
      <c r="B21" s="73"/>
      <c r="C21" s="73"/>
      <c r="D21" s="73"/>
      <c r="E21" s="73"/>
      <c r="F21" s="73"/>
      <c r="G21" s="78" t="s">
        <v>183</v>
      </c>
      <c r="H21" s="73"/>
      <c r="I21" s="73"/>
      <c r="J21" s="73"/>
      <c r="K21" s="73"/>
      <c r="L21" s="73"/>
      <c r="M21" s="79"/>
      <c r="N21" s="73"/>
      <c r="O21" s="53"/>
      <c r="P21" s="53"/>
      <c r="Q21" s="53"/>
      <c r="R21" s="53"/>
      <c r="S21" s="53"/>
      <c r="T21" s="53"/>
      <c r="U21" s="53"/>
      <c r="V21" s="53"/>
      <c r="W21" s="52"/>
    </row>
    <row r="22" spans="1:23" x14ac:dyDescent="0.25">
      <c r="A22" s="79" t="s">
        <v>184</v>
      </c>
      <c r="B22" s="73"/>
      <c r="C22" s="73"/>
      <c r="D22" s="73"/>
      <c r="E22" s="73"/>
      <c r="F22" s="73"/>
      <c r="G22" s="79" t="s">
        <v>185</v>
      </c>
      <c r="H22" s="73"/>
      <c r="I22" s="73"/>
      <c r="J22" s="73"/>
      <c r="K22" s="73"/>
      <c r="L22" s="73"/>
      <c r="M22" s="74">
        <v>0</v>
      </c>
      <c r="N22" s="73"/>
      <c r="O22" s="57">
        <v>0</v>
      </c>
      <c r="P22" s="57">
        <v>0</v>
      </c>
      <c r="Q22" s="57">
        <v>345.48</v>
      </c>
      <c r="R22" s="57">
        <v>0</v>
      </c>
      <c r="S22" s="57">
        <v>345.48</v>
      </c>
      <c r="T22" s="57">
        <v>-345.48</v>
      </c>
      <c r="U22" s="54" t="s">
        <v>175</v>
      </c>
      <c r="V22" s="57">
        <v>0</v>
      </c>
      <c r="W22" s="52"/>
    </row>
    <row r="23" spans="1:23" x14ac:dyDescent="0.25">
      <c r="A23" s="79" t="s">
        <v>186</v>
      </c>
      <c r="B23" s="73"/>
      <c r="C23" s="73"/>
      <c r="D23" s="73"/>
      <c r="E23" s="73"/>
      <c r="F23" s="73"/>
      <c r="G23" s="79" t="s">
        <v>187</v>
      </c>
      <c r="H23" s="73"/>
      <c r="I23" s="73"/>
      <c r="J23" s="73"/>
      <c r="K23" s="73"/>
      <c r="L23" s="73"/>
      <c r="M23" s="74">
        <v>0</v>
      </c>
      <c r="N23" s="73"/>
      <c r="O23" s="57">
        <v>0</v>
      </c>
      <c r="P23" s="57">
        <v>0</v>
      </c>
      <c r="Q23" s="57">
        <v>79.72</v>
      </c>
      <c r="R23" s="57">
        <v>0</v>
      </c>
      <c r="S23" s="57">
        <v>79.72</v>
      </c>
      <c r="T23" s="57">
        <v>-79.72</v>
      </c>
      <c r="U23" s="54" t="s">
        <v>175</v>
      </c>
      <c r="V23" s="57">
        <v>0</v>
      </c>
      <c r="W23" s="52"/>
    </row>
    <row r="24" spans="1:23" x14ac:dyDescent="0.25">
      <c r="A24" s="79" t="s">
        <v>188</v>
      </c>
      <c r="B24" s="73"/>
      <c r="C24" s="73"/>
      <c r="D24" s="73"/>
      <c r="E24" s="73"/>
      <c r="F24" s="73"/>
      <c r="G24" s="79" t="s">
        <v>189</v>
      </c>
      <c r="H24" s="73"/>
      <c r="I24" s="73"/>
      <c r="J24" s="73"/>
      <c r="K24" s="73"/>
      <c r="L24" s="73"/>
      <c r="M24" s="74">
        <v>0</v>
      </c>
      <c r="N24" s="73"/>
      <c r="O24" s="57">
        <v>0</v>
      </c>
      <c r="P24" s="57">
        <v>0</v>
      </c>
      <c r="Q24" s="57">
        <v>-179.6</v>
      </c>
      <c r="R24" s="57">
        <v>0</v>
      </c>
      <c r="S24" s="57">
        <v>-179.6</v>
      </c>
      <c r="T24" s="57">
        <v>179.6</v>
      </c>
      <c r="U24" s="54" t="s">
        <v>175</v>
      </c>
      <c r="V24" s="57">
        <v>0</v>
      </c>
      <c r="W24" s="52"/>
    </row>
    <row r="25" spans="1:23" x14ac:dyDescent="0.25">
      <c r="A25" s="77" t="s">
        <v>207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5">
        <v>0</v>
      </c>
      <c r="N25" s="76"/>
      <c r="O25" s="59">
        <v>0</v>
      </c>
      <c r="P25" s="59">
        <v>0</v>
      </c>
      <c r="Q25" s="59">
        <v>245.6</v>
      </c>
      <c r="R25" s="59">
        <v>0</v>
      </c>
      <c r="S25" s="59">
        <v>245.6</v>
      </c>
      <c r="T25" s="59">
        <v>-245.6</v>
      </c>
      <c r="U25" s="60" t="s">
        <v>175</v>
      </c>
      <c r="V25" s="59">
        <v>0</v>
      </c>
      <c r="W25" s="52"/>
    </row>
    <row r="26" spans="1:23" x14ac:dyDescent="0.25">
      <c r="A26" s="79" t="s">
        <v>190</v>
      </c>
      <c r="B26" s="73"/>
      <c r="C26" s="73"/>
      <c r="D26" s="73"/>
      <c r="E26" s="73"/>
      <c r="F26" s="73"/>
      <c r="G26" s="79" t="s">
        <v>191</v>
      </c>
      <c r="H26" s="73"/>
      <c r="I26" s="73"/>
      <c r="J26" s="73"/>
      <c r="K26" s="73"/>
      <c r="L26" s="73"/>
      <c r="M26" s="74">
        <v>0</v>
      </c>
      <c r="N26" s="73"/>
      <c r="O26" s="57">
        <v>0</v>
      </c>
      <c r="P26" s="57">
        <v>0</v>
      </c>
      <c r="Q26" s="57">
        <v>6</v>
      </c>
      <c r="R26" s="57">
        <v>0</v>
      </c>
      <c r="S26" s="57">
        <v>6</v>
      </c>
      <c r="T26" s="57">
        <v>-6</v>
      </c>
      <c r="U26" s="54" t="s">
        <v>175</v>
      </c>
      <c r="V26" s="57">
        <v>0</v>
      </c>
      <c r="W26" s="52"/>
    </row>
    <row r="27" spans="1:23" x14ac:dyDescent="0.25">
      <c r="A27" s="78" t="s">
        <v>192</v>
      </c>
      <c r="B27" s="73"/>
      <c r="C27" s="73"/>
      <c r="D27" s="73"/>
      <c r="E27" s="73"/>
      <c r="F27" s="73"/>
      <c r="G27" s="78" t="s">
        <v>193</v>
      </c>
      <c r="H27" s="73"/>
      <c r="I27" s="73"/>
      <c r="J27" s="73"/>
      <c r="K27" s="73"/>
      <c r="L27" s="73"/>
      <c r="M27" s="79"/>
      <c r="N27" s="73"/>
      <c r="O27" s="53"/>
      <c r="P27" s="53"/>
      <c r="Q27" s="53"/>
      <c r="R27" s="53"/>
      <c r="S27" s="53"/>
      <c r="T27" s="53"/>
      <c r="U27" s="53"/>
      <c r="V27" s="53"/>
      <c r="W27" s="52"/>
    </row>
    <row r="28" spans="1:23" x14ac:dyDescent="0.25">
      <c r="A28" s="79" t="s">
        <v>194</v>
      </c>
      <c r="B28" s="73"/>
      <c r="C28" s="73"/>
      <c r="D28" s="73"/>
      <c r="E28" s="73"/>
      <c r="F28" s="73"/>
      <c r="G28" s="79" t="s">
        <v>195</v>
      </c>
      <c r="H28" s="73"/>
      <c r="I28" s="73"/>
      <c r="J28" s="73"/>
      <c r="K28" s="73"/>
      <c r="L28" s="73"/>
      <c r="M28" s="74">
        <v>0</v>
      </c>
      <c r="N28" s="73"/>
      <c r="O28" s="57">
        <v>0</v>
      </c>
      <c r="P28" s="57">
        <v>0</v>
      </c>
      <c r="Q28" s="57">
        <v>95768.04</v>
      </c>
      <c r="R28" s="57">
        <v>-40568.28</v>
      </c>
      <c r="S28" s="57">
        <v>95768.04</v>
      </c>
      <c r="T28" s="57">
        <v>-55199.76</v>
      </c>
      <c r="U28" s="54" t="s">
        <v>175</v>
      </c>
      <c r="V28" s="57">
        <v>0</v>
      </c>
      <c r="W28" s="52"/>
    </row>
    <row r="29" spans="1:23" x14ac:dyDescent="0.25">
      <c r="A29" s="77" t="s">
        <v>208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5">
        <v>0</v>
      </c>
      <c r="N29" s="76"/>
      <c r="O29" s="59">
        <v>0</v>
      </c>
      <c r="P29" s="59">
        <v>0</v>
      </c>
      <c r="Q29" s="59">
        <v>95768.04</v>
      </c>
      <c r="R29" s="59">
        <v>-40568.28</v>
      </c>
      <c r="S29" s="59">
        <v>95768.04</v>
      </c>
      <c r="T29" s="59">
        <v>-55199.76</v>
      </c>
      <c r="U29" s="60" t="s">
        <v>175</v>
      </c>
      <c r="V29" s="59">
        <v>0</v>
      </c>
      <c r="W29" s="52"/>
    </row>
    <row r="30" spans="1:23" x14ac:dyDescent="0.25">
      <c r="A30" s="56"/>
      <c r="B30" s="58"/>
      <c r="C30" s="58"/>
      <c r="D30" s="54"/>
      <c r="E30" s="72" t="s">
        <v>203</v>
      </c>
      <c r="F30" s="73"/>
      <c r="G30" s="73"/>
      <c r="H30" s="73"/>
      <c r="I30" s="73"/>
      <c r="J30" s="73"/>
      <c r="K30" s="73"/>
      <c r="L30" s="73"/>
      <c r="M30" s="75">
        <v>0</v>
      </c>
      <c r="N30" s="76"/>
      <c r="O30" s="59">
        <v>0</v>
      </c>
      <c r="P30" s="59">
        <v>0</v>
      </c>
      <c r="Q30" s="59">
        <v>100849.92</v>
      </c>
      <c r="R30" s="59">
        <v>-40568.28</v>
      </c>
      <c r="S30" s="59">
        <v>100849.92</v>
      </c>
      <c r="T30" s="59">
        <v>-60281.64</v>
      </c>
      <c r="U30" s="60" t="s">
        <v>175</v>
      </c>
      <c r="V30" s="59">
        <v>0</v>
      </c>
      <c r="W30" s="52"/>
    </row>
    <row r="31" spans="1:23" x14ac:dyDescent="0.25">
      <c r="A31" s="56"/>
      <c r="B31" s="58"/>
      <c r="C31" s="54"/>
      <c r="D31" s="72" t="s">
        <v>204</v>
      </c>
      <c r="E31" s="73"/>
      <c r="F31" s="73"/>
      <c r="G31" s="73"/>
      <c r="H31" s="73"/>
      <c r="I31" s="73"/>
      <c r="J31" s="73"/>
      <c r="K31" s="73"/>
      <c r="L31" s="73"/>
      <c r="M31" s="75">
        <v>0</v>
      </c>
      <c r="N31" s="76"/>
      <c r="O31" s="59">
        <v>0</v>
      </c>
      <c r="P31" s="59">
        <v>0</v>
      </c>
      <c r="Q31" s="59">
        <v>100849.92</v>
      </c>
      <c r="R31" s="59">
        <v>-40568.28</v>
      </c>
      <c r="S31" s="59">
        <v>100849.92</v>
      </c>
      <c r="T31" s="59">
        <v>-60281.64</v>
      </c>
      <c r="U31" s="60" t="s">
        <v>175</v>
      </c>
      <c r="V31" s="59">
        <v>0</v>
      </c>
      <c r="W31" s="52"/>
    </row>
    <row r="32" spans="1:23" x14ac:dyDescent="0.25">
      <c r="A32" s="56"/>
      <c r="B32" s="54"/>
      <c r="C32" s="72" t="s">
        <v>205</v>
      </c>
      <c r="D32" s="73"/>
      <c r="E32" s="73"/>
      <c r="F32" s="73"/>
      <c r="G32" s="73"/>
      <c r="H32" s="73"/>
      <c r="I32" s="73"/>
      <c r="J32" s="73"/>
      <c r="K32" s="73"/>
      <c r="L32" s="73"/>
      <c r="M32" s="75">
        <v>0</v>
      </c>
      <c r="N32" s="76"/>
      <c r="O32" s="59">
        <v>0</v>
      </c>
      <c r="P32" s="59">
        <v>0</v>
      </c>
      <c r="Q32" s="59">
        <v>100849.92</v>
      </c>
      <c r="R32" s="59">
        <v>-40568.28</v>
      </c>
      <c r="S32" s="59">
        <v>100849.92</v>
      </c>
      <c r="T32" s="59">
        <v>-60281.64</v>
      </c>
      <c r="U32" s="60" t="s">
        <v>175</v>
      </c>
      <c r="V32" s="59">
        <v>0</v>
      </c>
      <c r="W32" s="52"/>
    </row>
    <row r="33" spans="1:23" x14ac:dyDescent="0.25">
      <c r="A33" s="56"/>
      <c r="B33" s="72" t="s">
        <v>196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5">
        <v>0</v>
      </c>
      <c r="N33" s="76"/>
      <c r="O33" s="59">
        <v>0</v>
      </c>
      <c r="P33" s="59">
        <v>0</v>
      </c>
      <c r="Q33" s="59">
        <v>100849.92</v>
      </c>
      <c r="R33" s="59">
        <v>-40568.28</v>
      </c>
      <c r="S33" s="59">
        <v>100849.92</v>
      </c>
      <c r="T33" s="59">
        <v>-60281.64</v>
      </c>
      <c r="U33" s="60" t="s">
        <v>175</v>
      </c>
      <c r="V33" s="59">
        <v>0</v>
      </c>
      <c r="W33" s="52"/>
    </row>
    <row r="34" spans="1:23" x14ac:dyDescent="0.2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72"/>
      <c r="N34" s="73"/>
      <c r="O34" s="54"/>
      <c r="P34" s="54"/>
      <c r="Q34" s="54"/>
      <c r="R34" s="54"/>
      <c r="S34" s="54"/>
      <c r="T34" s="54"/>
      <c r="U34" s="61"/>
      <c r="V34" s="54"/>
      <c r="W34" s="52"/>
    </row>
    <row r="35" spans="1:23" x14ac:dyDescent="0.25">
      <c r="A35" s="72" t="s">
        <v>209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2"/>
      <c r="N35" s="73"/>
      <c r="O35" s="54"/>
      <c r="P35" s="54"/>
      <c r="Q35" s="54"/>
      <c r="R35" s="54"/>
      <c r="S35" s="54"/>
      <c r="T35" s="54"/>
      <c r="U35" s="61"/>
      <c r="V35" s="54"/>
      <c r="W35" s="52"/>
    </row>
    <row r="36" spans="1:23" x14ac:dyDescent="0.25">
      <c r="A36" s="72" t="s">
        <v>176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4">
        <v>0</v>
      </c>
      <c r="N36" s="73"/>
      <c r="O36" s="57">
        <v>0</v>
      </c>
      <c r="P36" s="57">
        <v>0</v>
      </c>
      <c r="Q36" s="57">
        <v>31.31</v>
      </c>
      <c r="R36" s="57">
        <v>0</v>
      </c>
      <c r="S36" s="57">
        <v>31.31</v>
      </c>
      <c r="T36" s="57">
        <v>-31.31</v>
      </c>
      <c r="U36" s="54" t="s">
        <v>175</v>
      </c>
      <c r="V36" s="57">
        <v>0</v>
      </c>
      <c r="W36" s="52"/>
    </row>
    <row r="37" spans="1:23" x14ac:dyDescent="0.25">
      <c r="A37" s="72" t="s">
        <v>196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4">
        <v>0</v>
      </c>
      <c r="N37" s="73"/>
      <c r="O37" s="57">
        <v>0</v>
      </c>
      <c r="P37" s="57">
        <v>0</v>
      </c>
      <c r="Q37" s="57">
        <v>100849.92</v>
      </c>
      <c r="R37" s="57">
        <v>-40568.28</v>
      </c>
      <c r="S37" s="57">
        <v>100849.92</v>
      </c>
      <c r="T37" s="57">
        <v>-60281.64</v>
      </c>
      <c r="U37" s="54" t="s">
        <v>175</v>
      </c>
      <c r="V37" s="57">
        <v>0</v>
      </c>
      <c r="W37" s="52"/>
    </row>
    <row r="38" spans="1:23" x14ac:dyDescent="0.25">
      <c r="A38" s="72" t="s">
        <v>209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5">
        <v>0</v>
      </c>
      <c r="N38" s="76"/>
      <c r="O38" s="59">
        <v>0</v>
      </c>
      <c r="P38" s="59">
        <v>0</v>
      </c>
      <c r="Q38" s="59">
        <v>-100818.61</v>
      </c>
      <c r="R38" s="59">
        <v>40568.28</v>
      </c>
      <c r="S38" s="59">
        <v>-100818.61</v>
      </c>
      <c r="T38" s="59">
        <v>60250.33</v>
      </c>
      <c r="U38" s="62"/>
      <c r="V38" s="59">
        <v>0</v>
      </c>
      <c r="W38" s="52"/>
    </row>
    <row r="39" spans="1:23" x14ac:dyDescent="0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72"/>
      <c r="N39" s="73"/>
      <c r="O39" s="54"/>
      <c r="P39" s="54"/>
      <c r="Q39" s="54"/>
      <c r="R39" s="54"/>
      <c r="S39" s="54"/>
      <c r="T39" s="54"/>
      <c r="U39" s="54"/>
      <c r="V39" s="54"/>
      <c r="W39" s="52"/>
    </row>
    <row r="40" spans="1:23" x14ac:dyDescent="0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 t="s">
        <v>197</v>
      </c>
      <c r="M40" s="72"/>
      <c r="N40" s="73"/>
      <c r="O40" s="54"/>
      <c r="P40" s="54"/>
      <c r="Q40" s="54"/>
      <c r="R40" s="54"/>
      <c r="S40" s="54"/>
      <c r="T40" s="54"/>
      <c r="U40" s="54"/>
      <c r="V40" s="54"/>
      <c r="W40" s="52"/>
    </row>
    <row r="41" spans="1:23" x14ac:dyDescent="0.25">
      <c r="A41" s="72" t="s">
        <v>176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4">
        <v>0</v>
      </c>
      <c r="N41" s="73"/>
      <c r="O41" s="57">
        <v>0</v>
      </c>
      <c r="P41" s="57">
        <v>0</v>
      </c>
      <c r="Q41" s="57">
        <v>31.31</v>
      </c>
      <c r="R41" s="57">
        <v>0</v>
      </c>
      <c r="S41" s="57">
        <v>31.31</v>
      </c>
      <c r="T41" s="57">
        <v>-31.31</v>
      </c>
      <c r="U41" s="54" t="s">
        <v>175</v>
      </c>
      <c r="V41" s="57">
        <v>0</v>
      </c>
      <c r="W41" s="52"/>
    </row>
    <row r="42" spans="1:23" ht="15.75" thickBot="1" x14ac:dyDescent="0.3">
      <c r="A42" s="72" t="s">
        <v>196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4">
        <v>0</v>
      </c>
      <c r="N42" s="73"/>
      <c r="O42" s="57">
        <v>0</v>
      </c>
      <c r="P42" s="57">
        <v>0</v>
      </c>
      <c r="Q42" s="57">
        <v>100849.92</v>
      </c>
      <c r="R42" s="57">
        <v>-40568.28</v>
      </c>
      <c r="S42" s="57">
        <v>100849.92</v>
      </c>
      <c r="T42" s="57">
        <v>-60281.64</v>
      </c>
      <c r="U42" s="54" t="s">
        <v>175</v>
      </c>
      <c r="V42" s="57">
        <v>0</v>
      </c>
      <c r="W42" s="52"/>
    </row>
    <row r="43" spans="1:23" ht="15.75" thickTop="1" x14ac:dyDescent="0.2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 t="s">
        <v>197</v>
      </c>
      <c r="M43" s="70">
        <v>0</v>
      </c>
      <c r="N43" s="71"/>
      <c r="O43" s="63">
        <v>0</v>
      </c>
      <c r="P43" s="63">
        <v>0</v>
      </c>
      <c r="Q43" s="63">
        <v>-100818.61</v>
      </c>
      <c r="R43" s="63">
        <v>40568.28</v>
      </c>
      <c r="S43" s="63">
        <v>-100818.61</v>
      </c>
      <c r="T43" s="63">
        <v>60250.33</v>
      </c>
      <c r="U43" s="64"/>
      <c r="V43" s="63">
        <v>0</v>
      </c>
      <c r="W43" s="52"/>
    </row>
    <row r="44" spans="1:23" x14ac:dyDescent="0.2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1:23" x14ac:dyDescent="0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</sheetData>
  <mergeCells count="92">
    <mergeCell ref="A1:M1"/>
    <mergeCell ref="N1:V1"/>
    <mergeCell ref="M2:N2"/>
    <mergeCell ref="A3:F3"/>
    <mergeCell ref="G3:L3"/>
    <mergeCell ref="M3:N3"/>
    <mergeCell ref="A4:L4"/>
    <mergeCell ref="M4:N4"/>
    <mergeCell ref="B5:L5"/>
    <mergeCell ref="M5:N5"/>
    <mergeCell ref="C6:L6"/>
    <mergeCell ref="M6:N6"/>
    <mergeCell ref="D7:L7"/>
    <mergeCell ref="M7:N7"/>
    <mergeCell ref="E8:L8"/>
    <mergeCell ref="M8:N8"/>
    <mergeCell ref="A9:F9"/>
    <mergeCell ref="G9:L9"/>
    <mergeCell ref="M9:N9"/>
    <mergeCell ref="E10:L10"/>
    <mergeCell ref="M10:N10"/>
    <mergeCell ref="D11:L11"/>
    <mergeCell ref="M11:N11"/>
    <mergeCell ref="C12:L12"/>
    <mergeCell ref="M12:N12"/>
    <mergeCell ref="B13:L13"/>
    <mergeCell ref="M13:N13"/>
    <mergeCell ref="B14:L14"/>
    <mergeCell ref="M14:N14"/>
    <mergeCell ref="C15:L15"/>
    <mergeCell ref="M15:N15"/>
    <mergeCell ref="A21:F21"/>
    <mergeCell ref="G21:L21"/>
    <mergeCell ref="M21:N21"/>
    <mergeCell ref="D16:L16"/>
    <mergeCell ref="M16:N16"/>
    <mergeCell ref="E17:L17"/>
    <mergeCell ref="M17:N17"/>
    <mergeCell ref="A18:F18"/>
    <mergeCell ref="G18:L18"/>
    <mergeCell ref="M18:N18"/>
    <mergeCell ref="A19:F19"/>
    <mergeCell ref="G19:L19"/>
    <mergeCell ref="M19:N19"/>
    <mergeCell ref="A20:L20"/>
    <mergeCell ref="M20:N20"/>
    <mergeCell ref="A26:F26"/>
    <mergeCell ref="G26:L26"/>
    <mergeCell ref="M26:N26"/>
    <mergeCell ref="A22:F22"/>
    <mergeCell ref="G22:L22"/>
    <mergeCell ref="M22:N22"/>
    <mergeCell ref="A23:F23"/>
    <mergeCell ref="G23:L23"/>
    <mergeCell ref="M23:N23"/>
    <mergeCell ref="A24:F24"/>
    <mergeCell ref="G24:L24"/>
    <mergeCell ref="M24:N24"/>
    <mergeCell ref="A25:L25"/>
    <mergeCell ref="M25:N25"/>
    <mergeCell ref="A27:F27"/>
    <mergeCell ref="G27:L27"/>
    <mergeCell ref="M27:N27"/>
    <mergeCell ref="A28:F28"/>
    <mergeCell ref="G28:L28"/>
    <mergeCell ref="M28:N28"/>
    <mergeCell ref="A35:L35"/>
    <mergeCell ref="M35:N35"/>
    <mergeCell ref="A29:L29"/>
    <mergeCell ref="M29:N29"/>
    <mergeCell ref="E30:L30"/>
    <mergeCell ref="M30:N30"/>
    <mergeCell ref="D31:L31"/>
    <mergeCell ref="M31:N31"/>
    <mergeCell ref="C32:L32"/>
    <mergeCell ref="M32:N32"/>
    <mergeCell ref="B33:L33"/>
    <mergeCell ref="M33:N33"/>
    <mergeCell ref="M34:N34"/>
    <mergeCell ref="A36:L36"/>
    <mergeCell ref="M36:N36"/>
    <mergeCell ref="A37:L37"/>
    <mergeCell ref="M37:N37"/>
    <mergeCell ref="A38:L38"/>
    <mergeCell ref="M38:N38"/>
    <mergeCell ref="M43:N43"/>
    <mergeCell ref="M39:N39"/>
    <mergeCell ref="M40:N40"/>
    <mergeCell ref="A41:L41"/>
    <mergeCell ref="M41:N41"/>
    <mergeCell ref="A42:L42"/>
    <mergeCell ref="M42:N4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TB</vt:lpstr>
      <vt:lpstr>Sweep 6.30.14</vt:lpstr>
      <vt:lpstr>Sheet2</vt:lpstr>
      <vt:lpstr>'Sweep 6.30.14'!Print_Area</vt:lpstr>
    </vt:vector>
  </TitlesOfParts>
  <Company>City of Burlington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Fortier</dc:creator>
  <cp:lastModifiedBy>Richard Goodwin</cp:lastModifiedBy>
  <cp:lastPrinted>2014-08-01T14:43:12Z</cp:lastPrinted>
  <dcterms:created xsi:type="dcterms:W3CDTF">2014-07-29T21:23:14Z</dcterms:created>
  <dcterms:modified xsi:type="dcterms:W3CDTF">2014-08-01T14:44:07Z</dcterms:modified>
</cp:coreProperties>
</file>