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800"/>
  </bookViews>
  <sheets>
    <sheet name="Goodwin" sheetId="4" r:id="rId1"/>
  </sheets>
  <definedNames>
    <definedName name="_xlnm.Print_Area" localSheetId="0">Goodwin!$A$1:$Q$82</definedName>
  </definedNames>
  <calcPr calcId="145621"/>
</workbook>
</file>

<file path=xl/calcChain.xml><?xml version="1.0" encoding="utf-8"?>
<calcChain xmlns="http://schemas.openxmlformats.org/spreadsheetml/2006/main">
  <c r="P61" i="4" l="1"/>
  <c r="P71" i="4" s="1"/>
  <c r="M71" i="4"/>
  <c r="L71" i="4"/>
  <c r="H71" i="4"/>
  <c r="F71" i="4"/>
  <c r="G69" i="4"/>
  <c r="N65" i="4"/>
  <c r="N71" i="4" s="1"/>
  <c r="K65" i="4"/>
  <c r="I65" i="4"/>
  <c r="I71" i="4" s="1"/>
  <c r="G65" i="4"/>
  <c r="O62" i="4"/>
  <c r="G62" i="4"/>
  <c r="K61" i="4"/>
  <c r="J61" i="4"/>
  <c r="O60" i="4"/>
  <c r="O71" i="4" s="1"/>
  <c r="K60" i="4"/>
  <c r="J60" i="4"/>
  <c r="G60" i="4"/>
  <c r="L48" i="4"/>
  <c r="H48" i="4"/>
  <c r="M39" i="4"/>
  <c r="M17" i="4"/>
  <c r="P16" i="4"/>
  <c r="O16" i="4"/>
  <c r="N16" i="4"/>
  <c r="M16" i="4"/>
  <c r="K16" i="4"/>
  <c r="J16" i="4"/>
  <c r="G16" i="4"/>
  <c r="J15" i="4"/>
  <c r="M14" i="4"/>
  <c r="K14" i="4"/>
  <c r="G14" i="4"/>
  <c r="J13" i="4"/>
  <c r="J48" i="4" s="1"/>
  <c r="G13" i="4"/>
  <c r="O12" i="4"/>
  <c r="M12" i="4"/>
  <c r="G12" i="4"/>
  <c r="N9" i="4"/>
  <c r="K9" i="4"/>
  <c r="J9" i="4"/>
  <c r="G9" i="4"/>
  <c r="F8" i="4"/>
  <c r="P5" i="4"/>
  <c r="O5" i="4"/>
  <c r="O48" i="4" s="1"/>
  <c r="N5" i="4"/>
  <c r="M5" i="4"/>
  <c r="J5" i="4"/>
  <c r="I5" i="4"/>
  <c r="I48" i="4" s="1"/>
  <c r="F5" i="4"/>
  <c r="F48" i="4" l="1"/>
  <c r="N48" i="4"/>
  <c r="G48" i="4"/>
  <c r="P48" i="4"/>
  <c r="K48" i="4"/>
  <c r="J71" i="4"/>
  <c r="K71" i="4"/>
  <c r="M48" i="4"/>
  <c r="G71" i="4"/>
</calcChain>
</file>

<file path=xl/sharedStrings.xml><?xml version="1.0" encoding="utf-8"?>
<sst xmlns="http://schemas.openxmlformats.org/spreadsheetml/2006/main" count="297" uniqueCount="163">
  <si>
    <t>Account</t>
  </si>
  <si>
    <t>Account Description</t>
  </si>
  <si>
    <t>Amount</t>
  </si>
  <si>
    <t>Sweep Accounts &amp; Other Bank Accounts</t>
  </si>
  <si>
    <t xml:space="preserve"> </t>
  </si>
  <si>
    <t>Fund</t>
  </si>
  <si>
    <t>Account #</t>
  </si>
  <si>
    <t>Fund Name</t>
  </si>
  <si>
    <t>Bank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</si>
  <si>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</si>
  <si>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</si>
  <si>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</si>
  <si>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</si>
  <si>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</si>
  <si>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</si>
  <si>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</si>
  <si>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</si>
  <si>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</si>
  <si>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</si>
  <si>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</si>
  <si>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</si>
  <si>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</si>
  <si>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</si>
  <si>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</si>
  <si>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</si>
  <si>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</si>
  <si>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</si>
  <si>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</si>
  <si>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</si>
  <si>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</si>
  <si>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</si>
  <si>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</si>
  <si>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</si>
  <si>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</si>
  <si>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</si>
  <si>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</si>
  <si>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</si>
  <si>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</si>
  <si>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</si>
  <si>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</si>
  <si>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</si>
  <si>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</si>
  <si>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</si>
  <si>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</si>
  <si>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</si>
  <si>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</si>
  <si>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</si>
  <si>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</si>
  <si>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</si>
  <si>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</si>
  <si>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</si>
  <si>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</si>
  <si>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</si>
  <si>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</si>
  <si>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</si>
  <si>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</si>
  <si>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</si>
  <si>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</si>
  <si>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1050_415</t>
  </si>
  <si>
    <t>Mellon</t>
  </si>
  <si>
    <t xml:space="preserve">Delta Airlines Escrow 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</si>
  <si>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</si>
  <si>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</si>
  <si>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</si>
  <si>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</si>
  <si>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</si>
  <si>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</si>
  <si>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</si>
  <si>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</si>
  <si>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</si>
  <si>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</si>
  <si>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</si>
  <si>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</si>
  <si>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</si>
  <si>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</si>
  <si>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</si>
  <si>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</si>
  <si>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</si>
  <si>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</si>
  <si>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</si>
  <si>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</si>
  <si>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</si>
  <si>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</si>
  <si>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</si>
  <si>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</si>
  <si>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</si>
  <si>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</si>
  <si>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</si>
  <si>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</si>
  <si>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</si>
  <si>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</si>
  <si>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</si>
  <si>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</si>
  <si>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Safeguard - Main Operating</t>
  </si>
  <si>
    <t>1000_125</t>
  </si>
  <si>
    <t>Payroll - ADP Disbursement</t>
  </si>
  <si>
    <t>1050_135</t>
  </si>
  <si>
    <t>KeyBanc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</si>
  <si>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</si>
  <si>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</si>
  <si>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</si>
  <si>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</si>
  <si>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</si>
  <si>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</si>
  <si>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</si>
  <si>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</si>
  <si>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</si>
  <si>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</si>
  <si>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</si>
  <si>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1050_450</t>
  </si>
  <si>
    <t xml:space="preserve">HODAG </t>
  </si>
  <si>
    <t>1050_470</t>
  </si>
  <si>
    <t>Revenue Anticipation Line of Credit</t>
  </si>
  <si>
    <t>1050_410</t>
  </si>
  <si>
    <t>NSB</t>
  </si>
  <si>
    <t xml:space="preserve">Grant Anticipation Reserve </t>
  </si>
  <si>
    <t>Totals</t>
  </si>
  <si>
    <t>(Due To)  / Due From</t>
  </si>
  <si>
    <t>Amounts that are positive owe to the Sweep Account.</t>
  </si>
  <si>
    <t>11/31/2013</t>
  </si>
  <si>
    <t>1100_101</t>
  </si>
  <si>
    <t xml:space="preserve"> General Fund</t>
  </si>
  <si>
    <t>Capital Fund</t>
  </si>
  <si>
    <t>190</t>
  </si>
  <si>
    <t>1100_190</t>
  </si>
  <si>
    <t>School</t>
  </si>
  <si>
    <t xml:space="preserve"> School Fund</t>
  </si>
  <si>
    <t>B</t>
  </si>
  <si>
    <t>1100_125</t>
  </si>
  <si>
    <t xml:space="preserve"> Retirement Fund</t>
  </si>
  <si>
    <t>C</t>
  </si>
  <si>
    <t>1100_301</t>
  </si>
  <si>
    <t xml:space="preserve"> Community &amp; Economic Dev. Fund</t>
  </si>
  <si>
    <t>1100_400</t>
  </si>
  <si>
    <t xml:space="preserve"> Airport Fund</t>
  </si>
  <si>
    <t>D</t>
  </si>
  <si>
    <t>484</t>
  </si>
  <si>
    <t>1100_484</t>
  </si>
  <si>
    <t xml:space="preserve"> Burlington Telecom -  Unfunded</t>
  </si>
  <si>
    <t>501</t>
  </si>
  <si>
    <t>1100_501</t>
  </si>
  <si>
    <t xml:space="preserve"> Cemetery Perpetual Care Fund</t>
  </si>
  <si>
    <t>230</t>
  </si>
  <si>
    <t>1100_230</t>
  </si>
  <si>
    <t>CSM</t>
  </si>
  <si>
    <t xml:space="preserve"> Church Street Marketplace Fund</t>
  </si>
  <si>
    <t>603</t>
  </si>
  <si>
    <t>1100_603</t>
  </si>
  <si>
    <t xml:space="preserve"> BCDC Fund</t>
  </si>
  <si>
    <t>Tax Anticipation Note  - Nothing Owed</t>
  </si>
  <si>
    <t>Total</t>
  </si>
  <si>
    <t>Notes:</t>
  </si>
  <si>
    <t>E</t>
  </si>
  <si>
    <t>F</t>
  </si>
  <si>
    <t>YE -6/30/2014</t>
  </si>
  <si>
    <t>AIP Deposit Account</t>
  </si>
  <si>
    <t>A</t>
  </si>
  <si>
    <t>A &amp; B</t>
  </si>
  <si>
    <t>The Debt Service Fund requirements are substantial less based on a refinance deal, and a formal assessment of the bond requirements.  The Debt Service Fund balance has been formally reviewed by Ricondo, Frasca, and the Clerk Treasurer's office.</t>
  </si>
  <si>
    <t>The stronger cash balance is driven by tax receipts collected on August 12.</t>
  </si>
  <si>
    <t>This newly established account was required for the issuance of the Grant Anticipation Note (GAN) for the Airport.</t>
  </si>
  <si>
    <t>The Clerk/Treasurer's office has transferred funds to an unrestricted account in anticipation of  payment to  the School for taxes collected on their behalf.</t>
  </si>
  <si>
    <t>The General Fund balance has gradually improved, and  is in good standing resulting in an overall improvement of less reliance on the Sweep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</si>
</sst>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i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7" applyNumberFormat="0" applyAlignment="0" applyProtection="0"/>
    <xf numFmtId="0" fontId="20" fillId="8" borderId="8" applyNumberFormat="0" applyAlignment="0" applyProtection="0"/>
    <xf numFmtId="0" fontId="21" fillId="8" borderId="7" applyNumberFormat="0" applyAlignment="0" applyProtection="0"/>
    <xf numFmtId="0" fontId="22" fillId="0" borderId="9" applyNumberFormat="0" applyFill="0" applyAlignment="0" applyProtection="0"/>
    <xf numFmtId="0" fontId="23" fillId="9" borderId="10" applyNumberFormat="0" applyAlignment="0" applyProtection="0"/>
    <xf numFmtId="0" fontId="24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</cellStyleXfs>
  <cellXfs count="57">
    <xf numFmtId="0" fontId="0" fillId="0" borderId="0" xfId="0"/>
    <xf numFmtId="164" fontId="4" fillId="2" borderId="0" xfId="1" applyNumberFormat="1" applyFont="1" applyFill="1"/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/>
    <xf numFmtId="164" fontId="6" fillId="0" borderId="1" xfId="1" applyNumberFormat="1" applyFont="1" applyBorder="1"/>
    <xf numFmtId="164" fontId="6" fillId="0" borderId="1" xfId="1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37" fontId="5" fillId="2" borderId="1" xfId="0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0" borderId="1" xfId="1" applyNumberFormat="1" applyFont="1" applyFill="1" applyBorder="1"/>
    <xf numFmtId="0" fontId="6" fillId="2" borderId="0" xfId="0" applyFont="1" applyFill="1" applyAlignment="1">
      <alignment horizontal="left"/>
    </xf>
    <xf numFmtId="37" fontId="6" fillId="2" borderId="2" xfId="0" applyNumberFormat="1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0" fontId="6" fillId="0" borderId="0" xfId="0" applyFont="1" applyFill="1"/>
    <xf numFmtId="39" fontId="6" fillId="2" borderId="1" xfId="1" applyNumberFormat="1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6" fillId="0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9" fillId="0" borderId="1" xfId="0" applyNumberFormat="1" applyFont="1" applyFill="1" applyBorder="1" applyAlignment="1">
      <alignment horizontal="center"/>
    </xf>
    <xf numFmtId="37" fontId="10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1" applyNumberFormat="1" applyFont="1" applyFill="1"/>
    <xf numFmtId="0" fontId="5" fillId="0" borderId="0" xfId="0" applyFont="1" applyFill="1"/>
    <xf numFmtId="0" fontId="11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right" vertical="top"/>
    </xf>
    <xf numFmtId="0" fontId="0" fillId="0" borderId="0" xfId="0" applyFill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/>
    <xf numFmtId="0" fontId="5" fillId="2" borderId="0" xfId="0" applyFont="1" applyFill="1" applyAlignment="1">
      <alignment horizontal="left" wrapText="1"/>
    </xf>
    <xf numFmtId="0" fontId="0" fillId="0" borderId="0" xfId="0"/>
    <xf numFmtId="164" fontId="0" fillId="0" borderId="0" xfId="1" applyNumberFormat="1" applyFont="1"/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5" fillId="3" borderId="1" xfId="1" applyNumberFormat="1" applyFont="1" applyFill="1" applyBorder="1"/>
    <xf numFmtId="37" fontId="9" fillId="3" borderId="1" xfId="0" applyNumberFormat="1" applyFont="1" applyFill="1" applyBorder="1" applyAlignment="1">
      <alignment horizontal="center"/>
    </xf>
    <xf numFmtId="0" fontId="28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28" fillId="2" borderId="0" xfId="0" applyFon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tabSelected="1" workbookViewId="0">
      <selection sqref="A1:F1"/>
    </sheetView>
  </sheetViews>
  <sheetFormatPr defaultRowHeight="18.75" x14ac:dyDescent="0.3"/>
  <cols>
    <col min="1" max="1" width="9.7109375" style="42" bestFit="1" customWidth="1"/>
    <col min="2" max="2" width="15.28515625" style="42" customWidth="1"/>
    <col min="3" max="3" width="18.5703125" style="42" customWidth="1"/>
    <col min="4" max="4" width="12.42578125" style="42" customWidth="1"/>
    <col min="5" max="5" width="49.5703125" style="42" bestFit="1" customWidth="1"/>
    <col min="6" max="7" width="16" style="42" customWidth="1"/>
    <col min="8" max="9" width="15.140625" style="42" customWidth="1"/>
    <col min="10" max="11" width="16" style="42" customWidth="1"/>
    <col min="12" max="12" width="15.140625" style="42" customWidth="1"/>
    <col min="13" max="13" width="16" style="42" customWidth="1"/>
    <col min="14" max="14" width="16" style="37" customWidth="1"/>
    <col min="15" max="16" width="16" style="37" bestFit="1" customWidth="1"/>
    <col min="17" max="17" width="9.140625" style="51"/>
    <col min="18" max="16384" width="9.140625" style="42"/>
  </cols>
  <sheetData>
    <row r="1" spans="1:17" ht="24.95" customHeight="1" x14ac:dyDescent="0.5">
      <c r="A1" s="45" t="s">
        <v>3</v>
      </c>
      <c r="B1" s="45"/>
      <c r="C1" s="45"/>
      <c r="D1" s="45"/>
      <c r="E1" s="45"/>
      <c r="F1" s="45"/>
      <c r="G1" s="1"/>
      <c r="H1" s="2"/>
      <c r="I1" s="2"/>
      <c r="J1" s="3"/>
      <c r="K1" s="3"/>
      <c r="L1" s="3"/>
      <c r="M1" s="3"/>
      <c r="N1" s="3"/>
      <c r="O1" s="3"/>
      <c r="P1" s="3"/>
    </row>
    <row r="2" spans="1:17" ht="9.9499999999999993" customHeight="1" x14ac:dyDescent="0.35">
      <c r="A2" s="46" t="s">
        <v>4</v>
      </c>
      <c r="B2" s="46"/>
      <c r="C2" s="46"/>
      <c r="D2" s="46"/>
      <c r="E2" s="46"/>
      <c r="F2" s="46"/>
      <c r="G2" s="1"/>
      <c r="H2" s="2"/>
      <c r="I2" s="2"/>
      <c r="J2" s="3"/>
      <c r="K2" s="3"/>
      <c r="L2" s="3"/>
      <c r="M2" s="3"/>
      <c r="N2" s="3"/>
      <c r="O2" s="3" t="s">
        <v>4</v>
      </c>
      <c r="P2" s="3" t="s">
        <v>4</v>
      </c>
    </row>
    <row r="3" spans="1:17" x14ac:dyDescent="0.3">
      <c r="A3" s="4"/>
      <c r="B3" s="5"/>
      <c r="C3" s="5"/>
      <c r="D3" s="5"/>
      <c r="E3" s="4"/>
      <c r="F3" s="6">
        <v>41572</v>
      </c>
      <c r="G3" s="6">
        <v>41599</v>
      </c>
      <c r="H3" s="7">
        <v>41635</v>
      </c>
      <c r="I3" s="7">
        <v>41661</v>
      </c>
      <c r="J3" s="7">
        <v>41690</v>
      </c>
      <c r="K3" s="7">
        <v>41711</v>
      </c>
      <c r="L3" s="7">
        <v>41746</v>
      </c>
      <c r="M3" s="7">
        <v>41774</v>
      </c>
      <c r="N3" s="7">
        <v>41809</v>
      </c>
      <c r="O3" s="7" t="s">
        <v>154</v>
      </c>
      <c r="P3" s="7">
        <v>41863</v>
      </c>
    </row>
    <row r="4" spans="1:17" x14ac:dyDescent="0.3">
      <c r="A4" s="8" t="s">
        <v>5</v>
      </c>
      <c r="B4" s="9" t="s">
        <v>6</v>
      </c>
      <c r="C4" s="9" t="s">
        <v>7</v>
      </c>
      <c r="D4" s="9" t="s">
        <v>8</v>
      </c>
      <c r="E4" s="8" t="s">
        <v>1</v>
      </c>
      <c r="F4" s="10" t="s">
        <v>2</v>
      </c>
      <c r="G4" s="11" t="s">
        <v>2</v>
      </c>
      <c r="H4" s="12" t="s">
        <v>2</v>
      </c>
      <c r="I4" s="12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2</v>
      </c>
      <c r="P4" s="13" t="s">
        <v>2</v>
      </c>
    </row>
    <row r="5" spans="1:17" x14ac:dyDescent="0.3">
      <c r="A5" s="15">
        <v>101</v>
      </c>
      <c r="B5" s="16"/>
      <c r="C5" s="16" t="s">
        <v>9</v>
      </c>
      <c r="D5" s="16" t="s">
        <v>10</v>
      </c>
      <c r="E5" s="17" t="s">
        <v>11</v>
      </c>
      <c r="F5" s="18">
        <f>731474-196966</f>
        <v>534508</v>
      </c>
      <c r="G5" s="19">
        <v>1090816</v>
      </c>
      <c r="H5" s="19">
        <v>2824956</v>
      </c>
      <c r="I5" s="19">
        <f>2788950.01+1203166</f>
        <v>3992116.01</v>
      </c>
      <c r="J5" s="20">
        <f>1090207-258506+1000000-327388+170769</f>
        <v>1675082</v>
      </c>
      <c r="K5" s="20">
        <v>1359309</v>
      </c>
      <c r="L5" s="20">
        <v>935045</v>
      </c>
      <c r="M5" s="19">
        <f>54532.72+2032455.86-142994+377827-67516-200038</f>
        <v>2054267.58</v>
      </c>
      <c r="N5" s="20">
        <f>26805.83+1779306.75-736223-200038+275008</f>
        <v>1144859.58</v>
      </c>
      <c r="O5" s="20">
        <f>2350741.07+980612.75-1703544</f>
        <v>1627809.8199999998</v>
      </c>
      <c r="P5" s="49">
        <f>269087.59+6555737.59-906983</f>
        <v>5917842.1799999997</v>
      </c>
      <c r="Q5" s="51" t="s">
        <v>156</v>
      </c>
    </row>
    <row r="6" spans="1:17" x14ac:dyDescent="0.3">
      <c r="A6" s="15" t="s">
        <v>12</v>
      </c>
      <c r="B6" s="16" t="s">
        <v>13</v>
      </c>
      <c r="C6" s="16" t="s">
        <v>9</v>
      </c>
      <c r="D6" s="16" t="s">
        <v>14</v>
      </c>
      <c r="E6" s="17" t="s">
        <v>15</v>
      </c>
      <c r="F6" s="18">
        <v>1927122.5</v>
      </c>
      <c r="G6" s="19">
        <v>8927122.5</v>
      </c>
      <c r="H6" s="19">
        <v>5927122</v>
      </c>
      <c r="I6" s="19">
        <v>27122.5</v>
      </c>
      <c r="J6" s="20">
        <v>27123</v>
      </c>
      <c r="K6" s="20">
        <v>8927123</v>
      </c>
      <c r="L6" s="20">
        <v>2927123</v>
      </c>
      <c r="M6" s="19">
        <v>27122.5</v>
      </c>
      <c r="N6" s="20">
        <v>8927123</v>
      </c>
      <c r="O6" s="20">
        <v>5927123</v>
      </c>
      <c r="P6" s="49">
        <v>8927122.5</v>
      </c>
      <c r="Q6" s="51" t="s">
        <v>156</v>
      </c>
    </row>
    <row r="7" spans="1:17" x14ac:dyDescent="0.3">
      <c r="A7" s="15" t="s">
        <v>16</v>
      </c>
      <c r="B7" s="16" t="s">
        <v>17</v>
      </c>
      <c r="C7" s="16" t="s">
        <v>16</v>
      </c>
      <c r="D7" s="16" t="s">
        <v>14</v>
      </c>
      <c r="E7" s="17" t="s">
        <v>18</v>
      </c>
      <c r="F7" s="18">
        <v>1746258.6600000001</v>
      </c>
      <c r="G7" s="19">
        <v>1555231.51</v>
      </c>
      <c r="H7" s="19">
        <v>1555232</v>
      </c>
      <c r="I7" s="19">
        <v>478888.74000000017</v>
      </c>
      <c r="J7" s="20">
        <v>1125641.02</v>
      </c>
      <c r="K7" s="20">
        <v>726452</v>
      </c>
      <c r="L7" s="20">
        <v>882992</v>
      </c>
      <c r="M7" s="19">
        <v>869445.58</v>
      </c>
      <c r="N7" s="20">
        <v>855668.64</v>
      </c>
      <c r="O7" s="20">
        <v>1662921.62</v>
      </c>
      <c r="P7" s="49">
        <v>1376140.71</v>
      </c>
    </row>
    <row r="8" spans="1:17" x14ac:dyDescent="0.3">
      <c r="A8" s="15" t="s">
        <v>19</v>
      </c>
      <c r="B8" s="16" t="s">
        <v>20</v>
      </c>
      <c r="C8" s="16" t="s">
        <v>21</v>
      </c>
      <c r="D8" s="16" t="s">
        <v>10</v>
      </c>
      <c r="E8" s="17" t="s">
        <v>22</v>
      </c>
      <c r="F8" s="18">
        <f>1425963+196966</f>
        <v>1622929</v>
      </c>
      <c r="G8" s="19">
        <v>1846579.26</v>
      </c>
      <c r="H8" s="19">
        <v>1770819</v>
      </c>
      <c r="I8" s="19">
        <v>1681402.87</v>
      </c>
      <c r="J8" s="20">
        <v>1727764.97</v>
      </c>
      <c r="K8" s="20">
        <v>1834437</v>
      </c>
      <c r="L8" s="20">
        <v>1744904</v>
      </c>
      <c r="M8" s="19">
        <v>2008032.92</v>
      </c>
      <c r="N8" s="20">
        <v>2153107.39</v>
      </c>
      <c r="O8" s="20">
        <v>1916828.34</v>
      </c>
      <c r="P8" s="49">
        <v>1810811.54</v>
      </c>
    </row>
    <row r="9" spans="1:17" x14ac:dyDescent="0.3">
      <c r="A9" s="15" t="s">
        <v>23</v>
      </c>
      <c r="B9" s="16" t="s">
        <v>24</v>
      </c>
      <c r="C9" s="16" t="s">
        <v>25</v>
      </c>
      <c r="D9" s="16" t="s">
        <v>10</v>
      </c>
      <c r="E9" s="17" t="s">
        <v>26</v>
      </c>
      <c r="F9" s="18">
        <v>296095.75</v>
      </c>
      <c r="G9" s="19">
        <f>2240210.95-1900000</f>
        <v>340210.95000000019</v>
      </c>
      <c r="H9" s="19">
        <v>711210</v>
      </c>
      <c r="I9" s="19">
        <v>329974.59999999998</v>
      </c>
      <c r="J9" s="20">
        <f>825733.95+25494+383515-1000000</f>
        <v>234742.94999999995</v>
      </c>
      <c r="K9" s="20">
        <f>817724-124000</f>
        <v>693724</v>
      </c>
      <c r="L9" s="20">
        <v>484652</v>
      </c>
      <c r="M9" s="19">
        <v>46197</v>
      </c>
      <c r="N9" s="20">
        <f>652733.42-600000</f>
        <v>52733.420000000042</v>
      </c>
      <c r="O9" s="20">
        <v>1200803.6100000001</v>
      </c>
      <c r="P9" s="49">
        <v>805150.12</v>
      </c>
    </row>
    <row r="10" spans="1:17" x14ac:dyDescent="0.3">
      <c r="A10" s="15" t="s">
        <v>27</v>
      </c>
      <c r="B10" s="16" t="s">
        <v>28</v>
      </c>
      <c r="C10" s="16" t="s">
        <v>29</v>
      </c>
      <c r="D10" s="16" t="s">
        <v>14</v>
      </c>
      <c r="E10" s="17" t="s">
        <v>30</v>
      </c>
      <c r="F10" s="18">
        <v>56256.27</v>
      </c>
      <c r="G10" s="19">
        <v>56256</v>
      </c>
      <c r="H10" s="19">
        <v>56256</v>
      </c>
      <c r="I10" s="19">
        <v>5000</v>
      </c>
      <c r="J10" s="20">
        <v>5000</v>
      </c>
      <c r="K10" s="20">
        <v>5000</v>
      </c>
      <c r="L10" s="20">
        <v>5000</v>
      </c>
      <c r="M10" s="19">
        <v>5000</v>
      </c>
      <c r="N10" s="20">
        <v>5000</v>
      </c>
      <c r="O10" s="20">
        <v>5000</v>
      </c>
      <c r="P10" s="49">
        <v>5000</v>
      </c>
    </row>
    <row r="11" spans="1:17" x14ac:dyDescent="0.3">
      <c r="A11" s="15">
        <v>235</v>
      </c>
      <c r="B11" s="16" t="s">
        <v>17</v>
      </c>
      <c r="C11" s="16" t="s">
        <v>31</v>
      </c>
      <c r="D11" s="16" t="s">
        <v>14</v>
      </c>
      <c r="E11" s="17" t="s">
        <v>32</v>
      </c>
      <c r="F11" s="18">
        <v>1263912.1100000001</v>
      </c>
      <c r="G11" s="19">
        <v>1097394.79</v>
      </c>
      <c r="H11" s="19">
        <v>1097395</v>
      </c>
      <c r="I11" s="19">
        <v>1666092</v>
      </c>
      <c r="J11" s="20">
        <v>1274447.1299999999</v>
      </c>
      <c r="K11" s="20">
        <v>1266648</v>
      </c>
      <c r="L11" s="20">
        <v>1648906.21</v>
      </c>
      <c r="M11" s="20">
        <v>888820.79</v>
      </c>
      <c r="N11" s="20">
        <v>888821</v>
      </c>
      <c r="O11" s="20">
        <v>1113753</v>
      </c>
      <c r="P11" s="49">
        <v>1693140</v>
      </c>
    </row>
    <row r="12" spans="1:17" x14ac:dyDescent="0.3">
      <c r="A12" s="15">
        <v>700</v>
      </c>
      <c r="B12" s="16" t="s">
        <v>33</v>
      </c>
      <c r="C12" s="16" t="s">
        <v>34</v>
      </c>
      <c r="D12" s="16" t="s">
        <v>14</v>
      </c>
      <c r="E12" s="17" t="s">
        <v>35</v>
      </c>
      <c r="F12" s="18">
        <v>2000000</v>
      </c>
      <c r="G12" s="19">
        <f>2000000-1462254.95</f>
        <v>537745.05000000005</v>
      </c>
      <c r="H12" s="19">
        <v>527711.82999999996</v>
      </c>
      <c r="I12" s="19">
        <v>517708.83</v>
      </c>
      <c r="J12" s="20">
        <v>346090</v>
      </c>
      <c r="K12" s="19">
        <v>346090</v>
      </c>
      <c r="L12" s="19">
        <v>346091</v>
      </c>
      <c r="M12" s="20">
        <f>346091+200038</f>
        <v>546129</v>
      </c>
      <c r="N12" s="20">
        <v>546129</v>
      </c>
      <c r="O12" s="20">
        <f>546129+21005</f>
        <v>567134</v>
      </c>
      <c r="P12" s="49">
        <v>546129</v>
      </c>
    </row>
    <row r="13" spans="1:17" x14ac:dyDescent="0.3">
      <c r="A13" s="15">
        <v>201</v>
      </c>
      <c r="B13" s="16" t="s">
        <v>36</v>
      </c>
      <c r="C13" s="16" t="s">
        <v>37</v>
      </c>
      <c r="D13" s="16" t="s">
        <v>14</v>
      </c>
      <c r="E13" s="17" t="s">
        <v>38</v>
      </c>
      <c r="F13" s="18">
        <v>731146.7</v>
      </c>
      <c r="G13" s="19">
        <f>925874-178427.8</f>
        <v>747446.2</v>
      </c>
      <c r="H13" s="19">
        <v>747446</v>
      </c>
      <c r="I13" s="19">
        <v>597157</v>
      </c>
      <c r="J13" s="20">
        <f>597157-37400</f>
        <v>559757</v>
      </c>
      <c r="K13" s="19">
        <v>559757</v>
      </c>
      <c r="L13" s="19">
        <v>597157</v>
      </c>
      <c r="M13" s="20">
        <v>664672.84</v>
      </c>
      <c r="N13" s="20">
        <v>664673</v>
      </c>
      <c r="O13" s="20">
        <v>678411.82</v>
      </c>
      <c r="P13" s="49">
        <v>745193</v>
      </c>
    </row>
    <row r="14" spans="1:17" x14ac:dyDescent="0.3">
      <c r="A14" s="15">
        <v>700</v>
      </c>
      <c r="B14" s="16" t="s">
        <v>39</v>
      </c>
      <c r="C14" s="16" t="s">
        <v>34</v>
      </c>
      <c r="D14" s="16" t="s">
        <v>10</v>
      </c>
      <c r="E14" s="17" t="s">
        <v>40</v>
      </c>
      <c r="F14" s="18">
        <v>767022</v>
      </c>
      <c r="G14" s="19">
        <f>31299+358408</f>
        <v>389707</v>
      </c>
      <c r="H14" s="19">
        <v>389723</v>
      </c>
      <c r="I14" s="19">
        <v>253765.11</v>
      </c>
      <c r="J14" s="20">
        <v>581185</v>
      </c>
      <c r="K14" s="20">
        <f>J14-18221</f>
        <v>562964</v>
      </c>
      <c r="L14" s="20">
        <v>639362.73</v>
      </c>
      <c r="M14" s="20">
        <f>639363-8407.77</f>
        <v>630955.23</v>
      </c>
      <c r="N14" s="20">
        <v>609801</v>
      </c>
      <c r="O14" s="20">
        <v>462273</v>
      </c>
      <c r="P14" s="49">
        <v>459490.25</v>
      </c>
    </row>
    <row r="15" spans="1:17" x14ac:dyDescent="0.3">
      <c r="A15" s="15" t="s">
        <v>41</v>
      </c>
      <c r="B15" s="16" t="s">
        <v>42</v>
      </c>
      <c r="C15" s="16" t="s">
        <v>9</v>
      </c>
      <c r="D15" s="16" t="s">
        <v>10</v>
      </c>
      <c r="E15" s="17" t="s">
        <v>43</v>
      </c>
      <c r="F15" s="18">
        <v>679324.46</v>
      </c>
      <c r="G15" s="19">
        <v>247485.21</v>
      </c>
      <c r="H15" s="19">
        <v>247485</v>
      </c>
      <c r="I15" s="19">
        <v>388523</v>
      </c>
      <c r="J15" s="20">
        <f>388515.95-383515.95</f>
        <v>5000</v>
      </c>
      <c r="K15" s="20">
        <v>5000</v>
      </c>
      <c r="L15" s="20">
        <v>5000</v>
      </c>
      <c r="M15" s="20">
        <v>5000</v>
      </c>
      <c r="N15" s="20">
        <v>5000</v>
      </c>
      <c r="O15" s="20">
        <v>265887</v>
      </c>
      <c r="P15" s="49">
        <v>918693</v>
      </c>
      <c r="Q15" s="51" t="s">
        <v>127</v>
      </c>
    </row>
    <row r="16" spans="1:17" x14ac:dyDescent="0.3">
      <c r="A16" s="15" t="s">
        <v>44</v>
      </c>
      <c r="B16" s="16" t="s">
        <v>45</v>
      </c>
      <c r="C16" s="16" t="s">
        <v>46</v>
      </c>
      <c r="D16" s="16" t="s">
        <v>14</v>
      </c>
      <c r="E16" s="17" t="s">
        <v>47</v>
      </c>
      <c r="F16" s="18">
        <v>103618.58</v>
      </c>
      <c r="G16" s="19">
        <f>32042.12+48713.63+19412.56+87819.99</f>
        <v>187988.3</v>
      </c>
      <c r="H16" s="19">
        <v>303747</v>
      </c>
      <c r="I16" s="19">
        <v>332143.11</v>
      </c>
      <c r="J16" s="20">
        <f>15526.84+32049.15+48713.63+2853.03+87839.24+70+86019.69</f>
        <v>273071.58</v>
      </c>
      <c r="K16" s="20">
        <f>10628.52+32049.64+48713.63+81490.1+87840.59</f>
        <v>260722.48</v>
      </c>
      <c r="L16" s="20">
        <v>360356</v>
      </c>
      <c r="M16" s="20">
        <f>7627.13+32050.71+48713.63+42470.2+87843.52+968.34+112954.69</f>
        <v>332628.21999999997</v>
      </c>
      <c r="N16" s="20">
        <f>8279.6+32051.25+48713.63+19838.19+87845.02+1852.01+112956.61+1667.03</f>
        <v>313203.34000000003</v>
      </c>
      <c r="O16" s="20">
        <f>1540.04+19291.77+48713.63+19838.19+61818.25+53.03+112958.47</f>
        <v>264213.38</v>
      </c>
      <c r="P16" s="49">
        <f>3231.31+19292.1+48713.63+240+61819.3+699.41+81725.09</f>
        <v>215720.84</v>
      </c>
    </row>
    <row r="17" spans="1:17" x14ac:dyDescent="0.3">
      <c r="A17" s="15" t="s">
        <v>23</v>
      </c>
      <c r="B17" s="16" t="s">
        <v>48</v>
      </c>
      <c r="C17" s="16" t="s">
        <v>25</v>
      </c>
      <c r="D17" s="16" t="s">
        <v>10</v>
      </c>
      <c r="E17" s="17" t="s">
        <v>49</v>
      </c>
      <c r="F17" s="18">
        <v>3102569.31</v>
      </c>
      <c r="G17" s="19">
        <v>3103096.32</v>
      </c>
      <c r="H17" s="19">
        <v>3103495</v>
      </c>
      <c r="I17" s="19">
        <v>3103891.28</v>
      </c>
      <c r="J17" s="20">
        <v>1104245.6100000001</v>
      </c>
      <c r="K17" s="20">
        <v>1104373</v>
      </c>
      <c r="L17" s="20">
        <v>1104373</v>
      </c>
      <c r="M17" s="20">
        <f>2154705.63+800000</f>
        <v>2954705.63</v>
      </c>
      <c r="N17" s="20">
        <v>3155025.34</v>
      </c>
      <c r="O17" s="20">
        <v>3155414.32</v>
      </c>
      <c r="P17" s="49">
        <v>3283455.84</v>
      </c>
    </row>
    <row r="18" spans="1:17" x14ac:dyDescent="0.3">
      <c r="A18" s="15" t="s">
        <v>23</v>
      </c>
      <c r="B18" s="16" t="s">
        <v>50</v>
      </c>
      <c r="C18" s="16" t="s">
        <v>25</v>
      </c>
      <c r="D18" s="16" t="s">
        <v>10</v>
      </c>
      <c r="E18" s="17" t="s">
        <v>51</v>
      </c>
      <c r="F18" s="18">
        <v>1811744.28</v>
      </c>
      <c r="G18" s="19">
        <v>1812012.3</v>
      </c>
      <c r="H18" s="19">
        <v>2537383</v>
      </c>
      <c r="I18" s="19">
        <v>1982890.65</v>
      </c>
      <c r="J18" s="20">
        <v>2345735.69</v>
      </c>
      <c r="K18" s="19">
        <v>3521532.32</v>
      </c>
      <c r="L18" s="19">
        <v>3071433</v>
      </c>
      <c r="M18" s="20">
        <v>3434358.72</v>
      </c>
      <c r="N18" s="20">
        <v>3797341.86</v>
      </c>
      <c r="O18" s="20">
        <v>3797792.15</v>
      </c>
      <c r="P18" s="49">
        <v>992114.2</v>
      </c>
      <c r="Q18" s="51" t="s">
        <v>130</v>
      </c>
    </row>
    <row r="19" spans="1:17" x14ac:dyDescent="0.3">
      <c r="A19" s="15">
        <v>400</v>
      </c>
      <c r="B19" s="16" t="s">
        <v>52</v>
      </c>
      <c r="C19" s="16" t="s">
        <v>25</v>
      </c>
      <c r="D19" s="16" t="s">
        <v>10</v>
      </c>
      <c r="E19" s="17" t="s">
        <v>53</v>
      </c>
      <c r="F19" s="18">
        <v>2020218.45</v>
      </c>
      <c r="G19" s="19">
        <v>2737463.33</v>
      </c>
      <c r="H19" s="19">
        <v>2624178</v>
      </c>
      <c r="I19" s="19">
        <v>2629522</v>
      </c>
      <c r="J19" s="20">
        <v>2620838.67</v>
      </c>
      <c r="K19" s="20">
        <v>2839861</v>
      </c>
      <c r="L19" s="20">
        <v>2706648</v>
      </c>
      <c r="M19" s="20">
        <v>2762280.53</v>
      </c>
      <c r="N19" s="20">
        <v>2817520.4</v>
      </c>
      <c r="O19" s="20">
        <v>1276039.74</v>
      </c>
      <c r="P19" s="49">
        <v>1558319.43</v>
      </c>
    </row>
    <row r="20" spans="1:17" x14ac:dyDescent="0.3">
      <c r="A20" s="15" t="s">
        <v>23</v>
      </c>
      <c r="B20" s="16" t="s">
        <v>54</v>
      </c>
      <c r="C20" s="16" t="s">
        <v>25</v>
      </c>
      <c r="D20" s="16" t="s">
        <v>10</v>
      </c>
      <c r="E20" s="17" t="s">
        <v>55</v>
      </c>
      <c r="F20" s="18">
        <v>485478.23</v>
      </c>
      <c r="G20" s="19">
        <v>485560.69</v>
      </c>
      <c r="H20" s="19">
        <v>485623</v>
      </c>
      <c r="I20" s="19">
        <v>485685.08</v>
      </c>
      <c r="J20" s="20">
        <v>485746.95</v>
      </c>
      <c r="K20" s="20">
        <v>485803</v>
      </c>
      <c r="L20" s="20">
        <v>485864</v>
      </c>
      <c r="M20" s="20">
        <v>485924.63</v>
      </c>
      <c r="N20" s="20">
        <v>485986.54</v>
      </c>
      <c r="O20" s="20">
        <v>486046</v>
      </c>
      <c r="P20" s="49">
        <v>486108.38</v>
      </c>
    </row>
    <row r="21" spans="1:17" x14ac:dyDescent="0.3">
      <c r="A21" s="15">
        <v>400</v>
      </c>
      <c r="B21" s="16" t="s">
        <v>56</v>
      </c>
      <c r="C21" s="16" t="s">
        <v>25</v>
      </c>
      <c r="D21" s="16" t="s">
        <v>14</v>
      </c>
      <c r="E21" s="17" t="s">
        <v>57</v>
      </c>
      <c r="F21" s="19">
        <v>0</v>
      </c>
      <c r="G21" s="19">
        <v>0</v>
      </c>
      <c r="H21" s="19">
        <v>0</v>
      </c>
      <c r="I21" s="19">
        <v>0</v>
      </c>
      <c r="J21" s="20">
        <v>0</v>
      </c>
      <c r="K21" s="20">
        <v>0</v>
      </c>
      <c r="L21" s="20">
        <v>854168</v>
      </c>
      <c r="M21" s="20">
        <v>937288</v>
      </c>
      <c r="N21" s="20">
        <v>1038080</v>
      </c>
      <c r="O21" s="20">
        <v>1153628.05</v>
      </c>
      <c r="P21" s="49">
        <v>1267134</v>
      </c>
    </row>
    <row r="22" spans="1:17" x14ac:dyDescent="0.3">
      <c r="A22" s="15" t="s">
        <v>23</v>
      </c>
      <c r="B22" s="16" t="s">
        <v>58</v>
      </c>
      <c r="C22" s="16" t="s">
        <v>25</v>
      </c>
      <c r="D22" s="16" t="s">
        <v>59</v>
      </c>
      <c r="E22" s="17" t="s">
        <v>60</v>
      </c>
      <c r="F22" s="18">
        <v>450000</v>
      </c>
      <c r="G22" s="19">
        <v>450000</v>
      </c>
      <c r="H22" s="19">
        <v>450000</v>
      </c>
      <c r="I22" s="19">
        <v>450000</v>
      </c>
      <c r="J22" s="20">
        <v>450000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</row>
    <row r="23" spans="1:17" x14ac:dyDescent="0.3">
      <c r="A23" s="15"/>
      <c r="B23" s="16"/>
      <c r="C23" s="16" t="s">
        <v>25</v>
      </c>
      <c r="D23" s="16" t="s">
        <v>14</v>
      </c>
      <c r="E23" s="17" t="s">
        <v>155</v>
      </c>
      <c r="F23" s="18"/>
      <c r="G23" s="19"/>
      <c r="H23" s="19"/>
      <c r="I23" s="19"/>
      <c r="J23" s="20"/>
      <c r="K23" s="20"/>
      <c r="L23" s="20"/>
      <c r="M23" s="20"/>
      <c r="N23" s="20"/>
      <c r="O23" s="20">
        <v>0</v>
      </c>
      <c r="P23" s="49">
        <v>17976.900000000001</v>
      </c>
      <c r="Q23" s="51" t="s">
        <v>135</v>
      </c>
    </row>
    <row r="24" spans="1:17" x14ac:dyDescent="0.3">
      <c r="A24" s="15" t="s">
        <v>23</v>
      </c>
      <c r="B24" s="16" t="s">
        <v>61</v>
      </c>
      <c r="C24" s="16" t="s">
        <v>25</v>
      </c>
      <c r="D24" s="16" t="s">
        <v>62</v>
      </c>
      <c r="E24" s="17" t="s">
        <v>63</v>
      </c>
      <c r="F24" s="18">
        <v>1359252.43</v>
      </c>
      <c r="G24" s="19">
        <v>1359252</v>
      </c>
      <c r="H24" s="19">
        <v>1359252</v>
      </c>
      <c r="I24" s="19">
        <v>1359252</v>
      </c>
      <c r="J24" s="20">
        <v>1359252</v>
      </c>
      <c r="K24" s="19">
        <v>1608046.99</v>
      </c>
      <c r="L24" s="19">
        <v>1608047</v>
      </c>
      <c r="M24" s="20">
        <v>1608047</v>
      </c>
      <c r="N24" s="20">
        <v>1608047</v>
      </c>
      <c r="O24" s="20">
        <v>1608047</v>
      </c>
      <c r="P24" s="49">
        <v>1608047</v>
      </c>
    </row>
    <row r="25" spans="1:17" x14ac:dyDescent="0.3">
      <c r="A25" s="15" t="s">
        <v>23</v>
      </c>
      <c r="B25" s="16" t="s">
        <v>64</v>
      </c>
      <c r="C25" s="16" t="s">
        <v>25</v>
      </c>
      <c r="D25" s="16" t="s">
        <v>62</v>
      </c>
      <c r="E25" s="17" t="s">
        <v>65</v>
      </c>
      <c r="F25" s="18">
        <v>638517.63</v>
      </c>
      <c r="G25" s="19">
        <v>638518</v>
      </c>
      <c r="H25" s="19">
        <v>638518</v>
      </c>
      <c r="I25" s="19">
        <v>638518</v>
      </c>
      <c r="J25" s="20">
        <v>638518</v>
      </c>
      <c r="K25" s="19">
        <v>639487.80000000005</v>
      </c>
      <c r="L25" s="19">
        <v>639488</v>
      </c>
      <c r="M25" s="20">
        <v>639488</v>
      </c>
      <c r="N25" s="20">
        <v>639488</v>
      </c>
      <c r="O25" s="20">
        <v>639488</v>
      </c>
      <c r="P25" s="49">
        <v>639488</v>
      </c>
    </row>
    <row r="26" spans="1:17" x14ac:dyDescent="0.3">
      <c r="A26" s="15" t="s">
        <v>23</v>
      </c>
      <c r="B26" s="16" t="s">
        <v>66</v>
      </c>
      <c r="C26" s="16" t="s">
        <v>25</v>
      </c>
      <c r="D26" s="16" t="s">
        <v>62</v>
      </c>
      <c r="E26" s="17" t="s">
        <v>67</v>
      </c>
      <c r="F26" s="18">
        <v>7164.29</v>
      </c>
      <c r="G26" s="19">
        <v>7164</v>
      </c>
      <c r="H26" s="19">
        <v>7164</v>
      </c>
      <c r="I26" s="19">
        <v>7164</v>
      </c>
      <c r="J26" s="20">
        <v>7164</v>
      </c>
      <c r="K26" s="19">
        <v>7164</v>
      </c>
      <c r="L26" s="19">
        <v>7164</v>
      </c>
      <c r="M26" s="20">
        <v>7164</v>
      </c>
      <c r="N26" s="20">
        <v>7164</v>
      </c>
      <c r="O26" s="20">
        <v>7164</v>
      </c>
      <c r="P26" s="49">
        <v>7164</v>
      </c>
    </row>
    <row r="27" spans="1:17" x14ac:dyDescent="0.3">
      <c r="A27" s="15" t="s">
        <v>23</v>
      </c>
      <c r="B27" s="16" t="s">
        <v>68</v>
      </c>
      <c r="C27" s="16" t="s">
        <v>25</v>
      </c>
      <c r="D27" s="16" t="s">
        <v>62</v>
      </c>
      <c r="E27" s="17" t="s">
        <v>69</v>
      </c>
      <c r="F27" s="18">
        <v>120709.04</v>
      </c>
      <c r="G27" s="19">
        <v>120709</v>
      </c>
      <c r="H27" s="19">
        <v>120709</v>
      </c>
      <c r="I27" s="19">
        <v>120709</v>
      </c>
      <c r="J27" s="20">
        <v>120709</v>
      </c>
      <c r="K27" s="19">
        <v>13629.84</v>
      </c>
      <c r="L27" s="19">
        <v>13630</v>
      </c>
      <c r="M27" s="20">
        <v>13630</v>
      </c>
      <c r="N27" s="20">
        <v>1360</v>
      </c>
      <c r="O27" s="20">
        <v>1360</v>
      </c>
      <c r="P27" s="49">
        <v>1360</v>
      </c>
    </row>
    <row r="28" spans="1:17" x14ac:dyDescent="0.3">
      <c r="A28" s="15" t="s">
        <v>23</v>
      </c>
      <c r="B28" s="16" t="s">
        <v>70</v>
      </c>
      <c r="C28" s="16" t="s">
        <v>25</v>
      </c>
      <c r="D28" s="16" t="s">
        <v>62</v>
      </c>
      <c r="E28" s="17" t="s">
        <v>71</v>
      </c>
      <c r="F28" s="18">
        <v>5446.1</v>
      </c>
      <c r="G28" s="19">
        <v>5446</v>
      </c>
      <c r="H28" s="19">
        <v>5446</v>
      </c>
      <c r="I28" s="19">
        <v>5446</v>
      </c>
      <c r="J28" s="20">
        <v>5446</v>
      </c>
      <c r="K28" s="19">
        <v>5447</v>
      </c>
      <c r="L28" s="19">
        <v>5447</v>
      </c>
      <c r="M28" s="20">
        <v>5447</v>
      </c>
      <c r="N28" s="20">
        <v>5447</v>
      </c>
      <c r="O28" s="20">
        <v>5447</v>
      </c>
      <c r="P28" s="49">
        <v>5447</v>
      </c>
    </row>
    <row r="29" spans="1:17" x14ac:dyDescent="0.3">
      <c r="A29" s="15" t="s">
        <v>23</v>
      </c>
      <c r="B29" s="16" t="s">
        <v>72</v>
      </c>
      <c r="C29" s="16" t="s">
        <v>25</v>
      </c>
      <c r="D29" s="16" t="s">
        <v>10</v>
      </c>
      <c r="E29" s="17" t="s">
        <v>73</v>
      </c>
      <c r="F29" s="18">
        <v>215189.07</v>
      </c>
      <c r="G29" s="19">
        <v>215225.62</v>
      </c>
      <c r="H29" s="19">
        <v>215253</v>
      </c>
      <c r="I29" s="19">
        <v>215280.75</v>
      </c>
      <c r="J29" s="20">
        <v>215308.18</v>
      </c>
      <c r="K29" s="20">
        <v>215333</v>
      </c>
      <c r="L29" s="20">
        <v>215360</v>
      </c>
      <c r="M29" s="20">
        <v>215386.94</v>
      </c>
      <c r="N29" s="20">
        <v>215414.38</v>
      </c>
      <c r="O29" s="20">
        <v>215440.94</v>
      </c>
      <c r="P29" s="49">
        <v>251468.39</v>
      </c>
    </row>
    <row r="30" spans="1:17" x14ac:dyDescent="0.3">
      <c r="A30" s="15">
        <v>600</v>
      </c>
      <c r="B30" s="16" t="s">
        <v>74</v>
      </c>
      <c r="C30" s="16" t="s">
        <v>75</v>
      </c>
      <c r="D30" s="16" t="s">
        <v>14</v>
      </c>
      <c r="E30" s="17" t="s">
        <v>76</v>
      </c>
      <c r="F30" s="18">
        <v>7069.49</v>
      </c>
      <c r="G30" s="19">
        <v>7069</v>
      </c>
      <c r="H30" s="19">
        <v>7069</v>
      </c>
      <c r="I30" s="19">
        <v>7069</v>
      </c>
      <c r="J30" s="20">
        <v>7069</v>
      </c>
      <c r="K30" s="20">
        <v>7069</v>
      </c>
      <c r="L30" s="20">
        <v>7069</v>
      </c>
      <c r="M30" s="20">
        <v>7069</v>
      </c>
      <c r="N30" s="20">
        <v>7070</v>
      </c>
      <c r="O30" s="20">
        <v>7070</v>
      </c>
      <c r="P30" s="49">
        <v>7020.67</v>
      </c>
    </row>
    <row r="31" spans="1:17" x14ac:dyDescent="0.3">
      <c r="A31" s="15">
        <v>603</v>
      </c>
      <c r="B31" s="16" t="s">
        <v>77</v>
      </c>
      <c r="C31" s="16" t="s">
        <v>75</v>
      </c>
      <c r="D31" s="16" t="s">
        <v>14</v>
      </c>
      <c r="E31" s="17" t="s">
        <v>78</v>
      </c>
      <c r="F31" s="19">
        <v>0</v>
      </c>
      <c r="G31" s="19">
        <v>0</v>
      </c>
      <c r="H31" s="19">
        <v>0</v>
      </c>
      <c r="I31" s="19">
        <v>143126.99</v>
      </c>
      <c r="J31" s="20">
        <v>146526</v>
      </c>
      <c r="K31" s="20">
        <v>151089</v>
      </c>
      <c r="L31" s="20">
        <v>142576.07</v>
      </c>
      <c r="M31" s="20">
        <v>414651</v>
      </c>
      <c r="N31" s="20">
        <v>139643</v>
      </c>
      <c r="O31" s="20">
        <v>143555</v>
      </c>
      <c r="P31" s="49">
        <v>121581</v>
      </c>
    </row>
    <row r="32" spans="1:17" x14ac:dyDescent="0.3">
      <c r="A32" s="15">
        <v>605</v>
      </c>
      <c r="B32" s="16" t="s">
        <v>79</v>
      </c>
      <c r="C32" s="16" t="s">
        <v>75</v>
      </c>
      <c r="D32" s="16" t="s">
        <v>10</v>
      </c>
      <c r="E32" s="17" t="s">
        <v>80</v>
      </c>
      <c r="F32" s="18">
        <v>106.55</v>
      </c>
      <c r="G32" s="19">
        <v>107</v>
      </c>
      <c r="H32" s="19">
        <v>107</v>
      </c>
      <c r="I32" s="19">
        <v>107</v>
      </c>
      <c r="J32" s="20">
        <v>107</v>
      </c>
      <c r="K32" s="20">
        <v>107</v>
      </c>
      <c r="L32" s="20">
        <v>107</v>
      </c>
      <c r="M32" s="20">
        <v>107</v>
      </c>
      <c r="N32" s="20">
        <v>107</v>
      </c>
      <c r="O32" s="20">
        <v>107</v>
      </c>
      <c r="P32" s="49">
        <v>107</v>
      </c>
    </row>
    <row r="33" spans="1:17" x14ac:dyDescent="0.3">
      <c r="A33" s="15" t="s">
        <v>81</v>
      </c>
      <c r="B33" s="16" t="s">
        <v>82</v>
      </c>
      <c r="C33" s="16" t="s">
        <v>83</v>
      </c>
      <c r="D33" s="16" t="s">
        <v>14</v>
      </c>
      <c r="E33" s="17" t="s">
        <v>84</v>
      </c>
      <c r="F33" s="18">
        <v>27069.86</v>
      </c>
      <c r="G33" s="19">
        <v>27070</v>
      </c>
      <c r="H33" s="19">
        <v>27070</v>
      </c>
      <c r="I33" s="19">
        <v>27070</v>
      </c>
      <c r="J33" s="20">
        <v>27070</v>
      </c>
      <c r="K33" s="20">
        <v>27070</v>
      </c>
      <c r="L33" s="20">
        <v>27070</v>
      </c>
      <c r="M33" s="20">
        <v>27070</v>
      </c>
      <c r="N33" s="20">
        <v>27070</v>
      </c>
      <c r="O33" s="20">
        <v>27070</v>
      </c>
      <c r="P33" s="49">
        <v>27070</v>
      </c>
    </row>
    <row r="34" spans="1:17" x14ac:dyDescent="0.3">
      <c r="A34" s="15">
        <v>101</v>
      </c>
      <c r="B34" s="16" t="s">
        <v>85</v>
      </c>
      <c r="C34" s="16" t="s">
        <v>9</v>
      </c>
      <c r="D34" s="16" t="s">
        <v>14</v>
      </c>
      <c r="E34" s="17" t="s">
        <v>86</v>
      </c>
      <c r="F34" s="19">
        <v>0</v>
      </c>
      <c r="G34" s="19">
        <v>600000</v>
      </c>
      <c r="H34" s="19">
        <v>600000</v>
      </c>
      <c r="I34" s="19">
        <v>600000</v>
      </c>
      <c r="J34" s="20">
        <v>600000</v>
      </c>
      <c r="K34" s="20">
        <v>600000</v>
      </c>
      <c r="L34" s="20">
        <v>600000</v>
      </c>
      <c r="M34" s="20">
        <v>600000</v>
      </c>
      <c r="N34" s="20">
        <v>600000</v>
      </c>
      <c r="O34" s="20">
        <v>600000</v>
      </c>
      <c r="P34" s="49">
        <v>600000</v>
      </c>
    </row>
    <row r="35" spans="1:17" x14ac:dyDescent="0.3">
      <c r="A35" s="15" t="s">
        <v>87</v>
      </c>
      <c r="B35" s="16" t="s">
        <v>88</v>
      </c>
      <c r="C35" s="16" t="s">
        <v>34</v>
      </c>
      <c r="D35" s="16" t="s">
        <v>10</v>
      </c>
      <c r="E35" s="17" t="s">
        <v>89</v>
      </c>
      <c r="F35" s="18">
        <v>140619.92000000001</v>
      </c>
      <c r="G35" s="19">
        <v>140714.72</v>
      </c>
      <c r="H35" s="19">
        <v>140715</v>
      </c>
      <c r="I35" s="19">
        <v>140750.76999999999</v>
      </c>
      <c r="J35" s="20">
        <v>140751</v>
      </c>
      <c r="K35" s="20">
        <v>140751</v>
      </c>
      <c r="L35" s="20">
        <v>140751</v>
      </c>
      <c r="M35" s="20">
        <v>140751</v>
      </c>
      <c r="N35" s="20">
        <v>140751</v>
      </c>
      <c r="O35" s="20">
        <v>140855.5</v>
      </c>
      <c r="P35" s="49">
        <v>140856</v>
      </c>
    </row>
    <row r="36" spans="1:17" x14ac:dyDescent="0.3">
      <c r="A36" s="15" t="s">
        <v>12</v>
      </c>
      <c r="B36" s="16" t="s">
        <v>90</v>
      </c>
      <c r="C36" s="16" t="s">
        <v>9</v>
      </c>
      <c r="D36" s="16" t="s">
        <v>10</v>
      </c>
      <c r="E36" s="17" t="s">
        <v>91</v>
      </c>
      <c r="F36" s="18">
        <v>6686.24</v>
      </c>
      <c r="G36" s="19">
        <v>6686</v>
      </c>
      <c r="H36" s="19">
        <v>6686</v>
      </c>
      <c r="I36" s="19">
        <v>6686</v>
      </c>
      <c r="J36" s="20">
        <v>6686</v>
      </c>
      <c r="K36" s="20">
        <v>6686</v>
      </c>
      <c r="L36" s="20">
        <v>6686</v>
      </c>
      <c r="M36" s="20">
        <v>6686</v>
      </c>
      <c r="N36" s="20">
        <v>6686</v>
      </c>
      <c r="O36" s="20">
        <v>6686</v>
      </c>
      <c r="P36" s="49">
        <v>6686</v>
      </c>
    </row>
    <row r="37" spans="1:17" x14ac:dyDescent="0.3">
      <c r="A37" s="15" t="s">
        <v>12</v>
      </c>
      <c r="B37" s="16" t="s">
        <v>92</v>
      </c>
      <c r="C37" s="16" t="s">
        <v>9</v>
      </c>
      <c r="D37" s="16" t="s">
        <v>10</v>
      </c>
      <c r="E37" s="17" t="s">
        <v>93</v>
      </c>
      <c r="F37" s="18">
        <v>26428.52</v>
      </c>
      <c r="G37" s="19">
        <v>26430.76</v>
      </c>
      <c r="H37" s="19">
        <v>26432</v>
      </c>
      <c r="I37" s="19">
        <v>26434.36</v>
      </c>
      <c r="J37" s="20">
        <v>26436.16</v>
      </c>
      <c r="K37" s="20">
        <v>26436</v>
      </c>
      <c r="L37" s="20">
        <v>26439.58</v>
      </c>
      <c r="M37" s="20">
        <v>26441.32</v>
      </c>
      <c r="N37" s="20">
        <v>26443.119999999999</v>
      </c>
      <c r="O37" s="20">
        <v>26444.86</v>
      </c>
      <c r="P37" s="49">
        <v>5026446.66</v>
      </c>
      <c r="Q37" s="51" t="s">
        <v>152</v>
      </c>
    </row>
    <row r="38" spans="1:17" x14ac:dyDescent="0.3">
      <c r="A38" s="15" t="s">
        <v>12</v>
      </c>
      <c r="B38" s="16" t="s">
        <v>94</v>
      </c>
      <c r="C38" s="16" t="s">
        <v>9</v>
      </c>
      <c r="D38" s="16" t="s">
        <v>10</v>
      </c>
      <c r="E38" s="17" t="s">
        <v>95</v>
      </c>
      <c r="F38" s="18">
        <v>13547.09</v>
      </c>
      <c r="G38" s="19">
        <v>13548</v>
      </c>
      <c r="H38" s="19">
        <v>13549</v>
      </c>
      <c r="I38" s="19">
        <v>13550.08</v>
      </c>
      <c r="J38" s="20">
        <v>13551</v>
      </c>
      <c r="K38" s="20">
        <v>13551</v>
      </c>
      <c r="L38" s="20">
        <v>13552</v>
      </c>
      <c r="M38" s="20">
        <v>13553.64</v>
      </c>
      <c r="N38" s="20">
        <v>13554.56</v>
      </c>
      <c r="O38" s="20">
        <v>13555.45</v>
      </c>
      <c r="P38" s="49">
        <v>13556.37</v>
      </c>
    </row>
    <row r="39" spans="1:17" x14ac:dyDescent="0.3">
      <c r="A39" s="15">
        <v>101</v>
      </c>
      <c r="B39" s="16" t="s">
        <v>96</v>
      </c>
      <c r="C39" s="16" t="s">
        <v>83</v>
      </c>
      <c r="D39" s="16" t="s">
        <v>97</v>
      </c>
      <c r="E39" s="17" t="s">
        <v>98</v>
      </c>
      <c r="F39" s="19">
        <v>0</v>
      </c>
      <c r="G39" s="19">
        <v>0</v>
      </c>
      <c r="H39" s="19">
        <v>0</v>
      </c>
      <c r="I39" s="19">
        <v>0</v>
      </c>
      <c r="J39" s="20">
        <v>0</v>
      </c>
      <c r="K39" s="20">
        <v>0</v>
      </c>
      <c r="L39" s="20">
        <v>0</v>
      </c>
      <c r="M39" s="20">
        <f>1000000+58516</f>
        <v>1058516</v>
      </c>
      <c r="N39" s="20">
        <v>1058516</v>
      </c>
      <c r="O39" s="20">
        <v>1058516</v>
      </c>
      <c r="P39" s="49">
        <v>1058930</v>
      </c>
    </row>
    <row r="40" spans="1:17" x14ac:dyDescent="0.3">
      <c r="A40" s="15">
        <v>503</v>
      </c>
      <c r="B40" s="16" t="s">
        <v>99</v>
      </c>
      <c r="C40" s="16" t="s">
        <v>83</v>
      </c>
      <c r="D40" s="16" t="s">
        <v>14</v>
      </c>
      <c r="E40" s="17" t="s">
        <v>100</v>
      </c>
      <c r="F40" s="18">
        <v>1810.32</v>
      </c>
      <c r="G40" s="19">
        <v>1810.47</v>
      </c>
      <c r="H40" s="19">
        <v>1810</v>
      </c>
      <c r="I40" s="19">
        <v>1810</v>
      </c>
      <c r="J40" s="20">
        <v>1810</v>
      </c>
      <c r="K40" s="20">
        <v>1810</v>
      </c>
      <c r="L40" s="20">
        <v>1810.93</v>
      </c>
      <c r="M40" s="20">
        <v>1810.96</v>
      </c>
      <c r="N40" s="20">
        <v>1810.99</v>
      </c>
      <c r="O40" s="20">
        <v>1811.02</v>
      </c>
      <c r="P40" s="49">
        <v>1811.05</v>
      </c>
    </row>
    <row r="41" spans="1:17" x14ac:dyDescent="0.3">
      <c r="A41" s="15">
        <v>504</v>
      </c>
      <c r="B41" s="16" t="s">
        <v>101</v>
      </c>
      <c r="C41" s="16" t="s">
        <v>83</v>
      </c>
      <c r="D41" s="16" t="s">
        <v>14</v>
      </c>
      <c r="E41" s="17" t="s">
        <v>102</v>
      </c>
      <c r="F41" s="18">
        <v>1618.87</v>
      </c>
      <c r="G41" s="19">
        <v>1619</v>
      </c>
      <c r="H41" s="19">
        <v>1619.14</v>
      </c>
      <c r="I41" s="19">
        <v>1619</v>
      </c>
      <c r="J41" s="20">
        <v>1619</v>
      </c>
      <c r="K41" s="20">
        <v>1619</v>
      </c>
      <c r="L41" s="20">
        <v>1619.41</v>
      </c>
      <c r="M41" s="20">
        <v>1619.44</v>
      </c>
      <c r="N41" s="20">
        <v>1619.47</v>
      </c>
      <c r="O41" s="20">
        <v>1619.49</v>
      </c>
      <c r="P41" s="49">
        <v>1919.52</v>
      </c>
    </row>
    <row r="42" spans="1:17" x14ac:dyDescent="0.3">
      <c r="A42" s="15">
        <v>505</v>
      </c>
      <c r="B42" s="16" t="s">
        <v>103</v>
      </c>
      <c r="C42" s="16" t="s">
        <v>83</v>
      </c>
      <c r="D42" s="16" t="s">
        <v>14</v>
      </c>
      <c r="E42" s="17" t="s">
        <v>104</v>
      </c>
      <c r="F42" s="18">
        <v>11217.14</v>
      </c>
      <c r="G42" s="19">
        <v>11217</v>
      </c>
      <c r="H42" s="19">
        <v>11237</v>
      </c>
      <c r="I42" s="19">
        <v>11238.39</v>
      </c>
      <c r="J42" s="20">
        <v>11238.97</v>
      </c>
      <c r="K42" s="20">
        <v>11239</v>
      </c>
      <c r="L42" s="20">
        <v>11239.33</v>
      </c>
      <c r="M42" s="20">
        <v>11239.52</v>
      </c>
      <c r="N42" s="20">
        <v>11239.71</v>
      </c>
      <c r="O42" s="20">
        <v>11239.89</v>
      </c>
      <c r="P42" s="49">
        <v>11240.09</v>
      </c>
    </row>
    <row r="43" spans="1:17" x14ac:dyDescent="0.3">
      <c r="A43" s="15">
        <v>506</v>
      </c>
      <c r="B43" s="16" t="s">
        <v>105</v>
      </c>
      <c r="C43" s="16" t="s">
        <v>83</v>
      </c>
      <c r="D43" s="16" t="s">
        <v>10</v>
      </c>
      <c r="E43" s="17" t="s">
        <v>106</v>
      </c>
      <c r="F43" s="18">
        <v>628.07000000000005</v>
      </c>
      <c r="G43" s="19">
        <v>628</v>
      </c>
      <c r="H43" s="19">
        <v>628</v>
      </c>
      <c r="I43" s="19">
        <v>628</v>
      </c>
      <c r="J43" s="20">
        <v>628.26</v>
      </c>
      <c r="K43" s="20">
        <v>628</v>
      </c>
      <c r="L43" s="20">
        <v>628.28</v>
      </c>
      <c r="M43" s="20">
        <v>628.29</v>
      </c>
      <c r="N43" s="20">
        <v>628.29999999999995</v>
      </c>
      <c r="O43" s="20">
        <v>628.30999999999995</v>
      </c>
      <c r="P43" s="49">
        <v>628.32000000000005</v>
      </c>
    </row>
    <row r="44" spans="1:17" x14ac:dyDescent="0.3">
      <c r="A44" s="15">
        <v>507</v>
      </c>
      <c r="B44" s="16" t="s">
        <v>107</v>
      </c>
      <c r="C44" s="16" t="s">
        <v>83</v>
      </c>
      <c r="D44" s="16" t="s">
        <v>14</v>
      </c>
      <c r="E44" s="17" t="s">
        <v>108</v>
      </c>
      <c r="F44" s="18">
        <v>28071.919999999998</v>
      </c>
      <c r="G44" s="19">
        <v>28074.31</v>
      </c>
      <c r="H44" s="19">
        <v>28076</v>
      </c>
      <c r="I44" s="19">
        <v>28079</v>
      </c>
      <c r="J44" s="20">
        <v>28080.46</v>
      </c>
      <c r="K44" s="20">
        <v>28080</v>
      </c>
      <c r="L44" s="20">
        <v>28081.37</v>
      </c>
      <c r="M44" s="20">
        <v>28081.83</v>
      </c>
      <c r="N44" s="20">
        <v>28082.31</v>
      </c>
      <c r="O44" s="20">
        <v>28082.77</v>
      </c>
      <c r="P44" s="49">
        <v>28083.25</v>
      </c>
    </row>
    <row r="45" spans="1:17" x14ac:dyDescent="0.3">
      <c r="A45" s="15" t="s">
        <v>44</v>
      </c>
      <c r="B45" s="16" t="s">
        <v>109</v>
      </c>
      <c r="C45" s="16" t="s">
        <v>46</v>
      </c>
      <c r="D45" s="16" t="s">
        <v>10</v>
      </c>
      <c r="E45" s="17" t="s">
        <v>110</v>
      </c>
      <c r="F45" s="18">
        <v>67298.67</v>
      </c>
      <c r="G45" s="19">
        <v>67310.100000000006</v>
      </c>
      <c r="H45" s="19">
        <v>67318</v>
      </c>
      <c r="I45" s="19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49">
        <v>0</v>
      </c>
    </row>
    <row r="46" spans="1:17" x14ac:dyDescent="0.3">
      <c r="A46" s="15" t="s">
        <v>23</v>
      </c>
      <c r="B46" s="16" t="s">
        <v>111</v>
      </c>
      <c r="C46" s="16" t="s">
        <v>25</v>
      </c>
      <c r="D46" s="16" t="s">
        <v>14</v>
      </c>
      <c r="E46" s="17" t="s">
        <v>112</v>
      </c>
      <c r="F46" s="18">
        <v>3729.94</v>
      </c>
      <c r="G46" s="19">
        <v>3769.87</v>
      </c>
      <c r="H46" s="19">
        <v>3699</v>
      </c>
      <c r="I46" s="19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49">
        <v>0</v>
      </c>
    </row>
    <row r="47" spans="1:17" x14ac:dyDescent="0.3">
      <c r="A47" s="15" t="s">
        <v>23</v>
      </c>
      <c r="B47" s="16" t="s">
        <v>113</v>
      </c>
      <c r="C47" s="16" t="s">
        <v>25</v>
      </c>
      <c r="D47" s="16" t="s">
        <v>114</v>
      </c>
      <c r="E47" s="17" t="s">
        <v>115</v>
      </c>
      <c r="F47" s="18">
        <v>300000</v>
      </c>
      <c r="G47" s="19">
        <v>300000</v>
      </c>
      <c r="H47" s="19">
        <v>300000</v>
      </c>
      <c r="I47" s="19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49">
        <v>0</v>
      </c>
    </row>
    <row r="48" spans="1:17" ht="19.5" thickBot="1" x14ac:dyDescent="0.35">
      <c r="A48" s="24" t="s">
        <v>116</v>
      </c>
      <c r="B48" s="38"/>
      <c r="C48" s="38"/>
      <c r="D48" s="38"/>
      <c r="E48" s="24"/>
      <c r="F48" s="22">
        <f t="shared" ref="F48:N48" si="0">SUM(F5:F47)</f>
        <v>22580385.460000005</v>
      </c>
      <c r="G48" s="22">
        <f t="shared" si="0"/>
        <v>29194484.260000002</v>
      </c>
      <c r="H48" s="22">
        <f t="shared" si="0"/>
        <v>28942138.969999999</v>
      </c>
      <c r="I48" s="22">
        <f>SUM(I5:I47)</f>
        <v>22276421.11999999</v>
      </c>
      <c r="J48" s="23">
        <f t="shared" si="0"/>
        <v>18199441.600000001</v>
      </c>
      <c r="K48" s="23">
        <f t="shared" si="0"/>
        <v>28004039.43</v>
      </c>
      <c r="L48" s="23">
        <f t="shared" si="0"/>
        <v>22295840.91</v>
      </c>
      <c r="M48" s="23">
        <f t="shared" si="0"/>
        <v>23480217.109999999</v>
      </c>
      <c r="N48" s="23">
        <f t="shared" si="0"/>
        <v>32000215.349999994</v>
      </c>
      <c r="O48" s="23">
        <f t="shared" ref="O48:P48" si="1">SUM(O5:O47)</f>
        <v>30105267.079999994</v>
      </c>
      <c r="P48" s="23">
        <f t="shared" si="1"/>
        <v>40584452.210000001</v>
      </c>
    </row>
    <row r="49" spans="1:17" ht="19.5" thickTop="1" x14ac:dyDescent="0.3">
      <c r="A49" s="24"/>
      <c r="B49" s="38"/>
      <c r="C49" s="38"/>
      <c r="D49" s="38"/>
      <c r="E49" s="24"/>
      <c r="F49" s="39"/>
      <c r="G49" s="40"/>
      <c r="H49" s="24"/>
      <c r="I49" s="24"/>
      <c r="J49" s="24"/>
      <c r="K49" s="24"/>
      <c r="L49" s="24"/>
      <c r="M49" s="24"/>
      <c r="N49" s="24"/>
      <c r="O49" s="24"/>
      <c r="P49" s="24"/>
    </row>
    <row r="50" spans="1:17" x14ac:dyDescent="0.3">
      <c r="A50" s="24"/>
      <c r="B50" s="38"/>
      <c r="C50" s="38"/>
      <c r="D50" s="38"/>
      <c r="E50" s="24"/>
      <c r="F50" s="39"/>
      <c r="G50" s="40"/>
      <c r="H50" s="24"/>
      <c r="I50" s="24"/>
      <c r="J50" s="24"/>
      <c r="K50" s="24"/>
      <c r="L50" s="24"/>
      <c r="M50" s="24"/>
      <c r="N50" s="24"/>
      <c r="O50" s="24"/>
      <c r="P50" s="24"/>
    </row>
    <row r="51" spans="1:17" x14ac:dyDescent="0.3">
      <c r="A51" s="24"/>
      <c r="B51" s="38"/>
      <c r="C51" s="38"/>
      <c r="D51" s="38"/>
      <c r="E51" s="24"/>
      <c r="F51" s="39"/>
      <c r="G51" s="40"/>
      <c r="H51" s="24"/>
      <c r="I51" s="24"/>
      <c r="J51" s="24"/>
      <c r="K51" s="24"/>
      <c r="L51" s="24"/>
      <c r="M51" s="24"/>
      <c r="N51" s="24"/>
      <c r="O51" s="24"/>
      <c r="P51" s="24"/>
    </row>
    <row r="52" spans="1:17" x14ac:dyDescent="0.3">
      <c r="A52" s="24"/>
      <c r="B52" s="38"/>
      <c r="C52" s="38"/>
      <c r="D52" s="38"/>
      <c r="E52" s="24"/>
      <c r="F52" s="39"/>
      <c r="G52" s="40"/>
      <c r="H52" s="24"/>
      <c r="I52" s="24"/>
      <c r="J52" s="24"/>
      <c r="K52" s="24"/>
      <c r="L52" s="24"/>
      <c r="M52" s="24"/>
      <c r="N52" s="24"/>
      <c r="O52" s="24"/>
      <c r="P52" s="24"/>
    </row>
    <row r="53" spans="1:17" x14ac:dyDescent="0.3">
      <c r="A53" s="24"/>
      <c r="B53" s="38"/>
      <c r="C53" s="38"/>
      <c r="D53" s="38"/>
      <c r="E53" s="24"/>
      <c r="F53" s="39"/>
      <c r="G53" s="40"/>
      <c r="H53" s="24"/>
      <c r="I53" s="24"/>
      <c r="J53" s="24"/>
      <c r="K53" s="24"/>
      <c r="L53" s="24"/>
      <c r="M53" s="24"/>
      <c r="N53" s="24"/>
      <c r="O53" s="24"/>
      <c r="P53" s="24"/>
    </row>
    <row r="54" spans="1:17" x14ac:dyDescent="0.3">
      <c r="A54" s="24"/>
      <c r="B54" s="38"/>
      <c r="C54" s="38"/>
      <c r="D54" s="38"/>
      <c r="E54" s="24"/>
      <c r="F54" s="39"/>
      <c r="G54" s="40"/>
      <c r="H54" s="24"/>
      <c r="I54" s="24"/>
      <c r="J54" s="24"/>
      <c r="K54" s="24"/>
      <c r="L54" s="24"/>
      <c r="M54" s="24"/>
      <c r="N54" s="24"/>
      <c r="O54" s="24"/>
      <c r="P54" s="24"/>
    </row>
    <row r="55" spans="1:17" x14ac:dyDescent="0.3">
      <c r="A55" s="24"/>
      <c r="B55" s="38"/>
      <c r="C55" s="38"/>
      <c r="D55" s="38"/>
      <c r="E55" s="24"/>
      <c r="F55" s="39"/>
      <c r="G55" s="40"/>
      <c r="H55" s="24"/>
      <c r="I55" s="24"/>
      <c r="J55" s="24"/>
      <c r="K55" s="24"/>
      <c r="L55" s="24"/>
      <c r="M55" s="24"/>
      <c r="N55" s="24"/>
      <c r="O55" s="24"/>
      <c r="P55" s="24"/>
    </row>
    <row r="56" spans="1:17" ht="31.5" x14ac:dyDescent="0.5">
      <c r="A56" s="47" t="s">
        <v>117</v>
      </c>
      <c r="B56" s="47"/>
      <c r="C56" s="47"/>
      <c r="D56" s="47"/>
      <c r="E56" s="47"/>
      <c r="F56" s="47"/>
      <c r="G56" s="40"/>
      <c r="H56" s="24"/>
      <c r="I56" s="24"/>
      <c r="J56" s="24"/>
      <c r="K56" s="24"/>
      <c r="L56" s="24"/>
      <c r="M56" s="24"/>
      <c r="N56" s="24"/>
      <c r="O56" s="24"/>
      <c r="P56" s="24"/>
    </row>
    <row r="57" spans="1:17" ht="23.25" x14ac:dyDescent="0.35">
      <c r="A57" s="48" t="s">
        <v>118</v>
      </c>
      <c r="B57" s="48"/>
      <c r="C57" s="48"/>
      <c r="D57" s="48"/>
      <c r="E57" s="48"/>
      <c r="F57" s="48"/>
      <c r="G57" s="48"/>
      <c r="H57" s="24"/>
      <c r="I57" s="24"/>
      <c r="J57" s="24"/>
      <c r="K57" s="24"/>
      <c r="L57" s="24"/>
      <c r="M57" s="24"/>
      <c r="N57" s="24"/>
      <c r="O57" s="24"/>
      <c r="P57" s="24"/>
    </row>
    <row r="58" spans="1:17" x14ac:dyDescent="0.3">
      <c r="A58" s="4"/>
      <c r="B58" s="5"/>
      <c r="C58" s="5"/>
      <c r="D58" s="5"/>
      <c r="E58" s="4"/>
      <c r="F58" s="6">
        <v>41547</v>
      </c>
      <c r="G58" s="6">
        <v>41578</v>
      </c>
      <c r="H58" s="6" t="s">
        <v>119</v>
      </c>
      <c r="I58" s="6">
        <v>41639</v>
      </c>
      <c r="J58" s="7">
        <v>41670</v>
      </c>
      <c r="K58" s="7">
        <v>41698</v>
      </c>
      <c r="L58" s="7">
        <v>41729</v>
      </c>
      <c r="M58" s="7">
        <v>41759</v>
      </c>
      <c r="N58" s="7">
        <v>41790</v>
      </c>
      <c r="O58" s="7">
        <v>41820</v>
      </c>
      <c r="P58" s="7">
        <v>41851</v>
      </c>
    </row>
    <row r="59" spans="1:17" x14ac:dyDescent="0.3">
      <c r="A59" s="10" t="s">
        <v>5</v>
      </c>
      <c r="B59" s="9" t="s">
        <v>0</v>
      </c>
      <c r="C59" s="9" t="s">
        <v>7</v>
      </c>
      <c r="D59" s="9"/>
      <c r="E59" s="8" t="s">
        <v>1</v>
      </c>
      <c r="F59" s="25" t="s">
        <v>2</v>
      </c>
      <c r="G59" s="25" t="s">
        <v>2</v>
      </c>
      <c r="H59" s="26" t="s">
        <v>2</v>
      </c>
      <c r="I59" s="26" t="s">
        <v>2</v>
      </c>
      <c r="J59" s="27" t="s">
        <v>2</v>
      </c>
      <c r="K59" s="27" t="s">
        <v>2</v>
      </c>
      <c r="L59" s="27" t="s">
        <v>2</v>
      </c>
      <c r="M59" s="27" t="s">
        <v>2</v>
      </c>
      <c r="N59" s="27" t="s">
        <v>2</v>
      </c>
      <c r="O59" s="27" t="s">
        <v>2</v>
      </c>
      <c r="P59" s="27" t="s">
        <v>2</v>
      </c>
    </row>
    <row r="60" spans="1:17" x14ac:dyDescent="0.3">
      <c r="A60" s="15" t="s">
        <v>12</v>
      </c>
      <c r="B60" s="16" t="s">
        <v>120</v>
      </c>
      <c r="C60" s="16" t="s">
        <v>9</v>
      </c>
      <c r="D60" s="16"/>
      <c r="E60" s="17" t="s">
        <v>121</v>
      </c>
      <c r="F60" s="28">
        <v>-29288882.060000002</v>
      </c>
      <c r="G60" s="28">
        <f>-50027952.89+12013581.06</f>
        <v>-38014371.829999998</v>
      </c>
      <c r="H60" s="28">
        <v>-8268777.7000000002</v>
      </c>
      <c r="I60" s="28">
        <v>-6330911.71</v>
      </c>
      <c r="J60" s="29">
        <f>-13410126</f>
        <v>-13410126</v>
      </c>
      <c r="K60" s="29">
        <f>-12234036-2000000</f>
        <v>-14234036</v>
      </c>
      <c r="L60" s="29">
        <v>-7353286</v>
      </c>
      <c r="M60" s="29">
        <v>-18227893.219999999</v>
      </c>
      <c r="N60" s="29">
        <v>-18988928</v>
      </c>
      <c r="O60" s="29">
        <f>-13112000+1396602.84+2615444</f>
        <v>-9099953.1600000001</v>
      </c>
      <c r="P60" s="50">
        <v>-5483792</v>
      </c>
      <c r="Q60" s="51" t="s">
        <v>153</v>
      </c>
    </row>
    <row r="61" spans="1:17" x14ac:dyDescent="0.3">
      <c r="A61" s="15" t="s">
        <v>34</v>
      </c>
      <c r="B61" s="16" t="s">
        <v>39</v>
      </c>
      <c r="C61" s="16" t="s">
        <v>34</v>
      </c>
      <c r="D61" s="16"/>
      <c r="E61" s="17" t="s">
        <v>122</v>
      </c>
      <c r="F61" s="28">
        <v>3997210.1100000003</v>
      </c>
      <c r="G61" s="28">
        <v>6906043.6100000003</v>
      </c>
      <c r="H61" s="28">
        <v>4346436.75</v>
      </c>
      <c r="I61" s="28">
        <v>5656652.3599999994</v>
      </c>
      <c r="J61" s="29">
        <f>6862272.59-1999999</f>
        <v>4862273.59</v>
      </c>
      <c r="K61" s="29">
        <f>7232315-2000000</f>
        <v>5232315</v>
      </c>
      <c r="L61" s="29">
        <v>4496241.55</v>
      </c>
      <c r="M61" s="29">
        <v>4738346.3</v>
      </c>
      <c r="N61" s="29">
        <v>4744627</v>
      </c>
      <c r="O61" s="29">
        <v>2615444.46</v>
      </c>
      <c r="P61" s="50">
        <f>-2580971.99*-1</f>
        <v>2580971.9900000002</v>
      </c>
    </row>
    <row r="62" spans="1:17" x14ac:dyDescent="0.3">
      <c r="A62" s="15" t="s">
        <v>123</v>
      </c>
      <c r="B62" s="16" t="s">
        <v>124</v>
      </c>
      <c r="C62" s="16" t="s">
        <v>125</v>
      </c>
      <c r="D62" s="16"/>
      <c r="E62" s="17" t="s">
        <v>126</v>
      </c>
      <c r="F62" s="28">
        <v>12477383.27</v>
      </c>
      <c r="G62" s="28">
        <f>3999221.26+12013581.06</f>
        <v>16012802.32</v>
      </c>
      <c r="H62" s="28">
        <v>-4670880.75</v>
      </c>
      <c r="I62" s="28">
        <v>-6178037.8099999996</v>
      </c>
      <c r="J62" s="29">
        <v>-2248171.71</v>
      </c>
      <c r="K62" s="29">
        <v>3366321</v>
      </c>
      <c r="L62" s="29">
        <v>-2732967.62</v>
      </c>
      <c r="M62" s="29">
        <v>1024404.42</v>
      </c>
      <c r="N62" s="29">
        <v>2503339</v>
      </c>
      <c r="O62" s="29">
        <f>1396602.84-1396602.84</f>
        <v>0</v>
      </c>
      <c r="P62" s="50">
        <v>0</v>
      </c>
    </row>
    <row r="63" spans="1:17" x14ac:dyDescent="0.3">
      <c r="A63" s="15" t="s">
        <v>27</v>
      </c>
      <c r="B63" s="16" t="s">
        <v>128</v>
      </c>
      <c r="C63" s="16" t="s">
        <v>29</v>
      </c>
      <c r="D63" s="16"/>
      <c r="E63" s="17" t="s">
        <v>129</v>
      </c>
      <c r="F63" s="28">
        <v>2363744.9500000002</v>
      </c>
      <c r="G63" s="28">
        <v>2003109.01</v>
      </c>
      <c r="H63" s="28">
        <v>1413976.51</v>
      </c>
      <c r="I63" s="28">
        <v>1660263.1</v>
      </c>
      <c r="J63" s="29">
        <v>1990163.64</v>
      </c>
      <c r="K63" s="29">
        <v>1582063</v>
      </c>
      <c r="L63" s="29">
        <v>1737135.61</v>
      </c>
      <c r="M63" s="29">
        <v>1279728.3999999999</v>
      </c>
      <c r="N63" s="29">
        <v>1379532.59</v>
      </c>
      <c r="O63" s="29">
        <v>415438.5</v>
      </c>
      <c r="P63" s="50">
        <v>949369.19</v>
      </c>
    </row>
    <row r="64" spans="1:17" x14ac:dyDescent="0.3">
      <c r="A64" s="15" t="s">
        <v>44</v>
      </c>
      <c r="B64" s="16" t="s">
        <v>131</v>
      </c>
      <c r="C64" s="16" t="s">
        <v>46</v>
      </c>
      <c r="D64" s="16"/>
      <c r="E64" s="17" t="s">
        <v>132</v>
      </c>
      <c r="F64" s="28">
        <v>1905004.69</v>
      </c>
      <c r="G64" s="28">
        <v>1953685.24</v>
      </c>
      <c r="H64" s="28">
        <v>1944492.12</v>
      </c>
      <c r="I64" s="28">
        <v>1910931.15</v>
      </c>
      <c r="J64" s="29">
        <v>1989695.64</v>
      </c>
      <c r="K64" s="29">
        <v>2090230</v>
      </c>
      <c r="L64" s="29">
        <v>1590405.65</v>
      </c>
      <c r="M64" s="29">
        <v>1576531.11</v>
      </c>
      <c r="N64" s="29">
        <v>1500442</v>
      </c>
      <c r="O64" s="29">
        <v>1613585.97</v>
      </c>
      <c r="P64" s="50">
        <v>1793104.93</v>
      </c>
    </row>
    <row r="65" spans="1:18" x14ac:dyDescent="0.3">
      <c r="A65" s="15" t="s">
        <v>23</v>
      </c>
      <c r="B65" s="16" t="s">
        <v>133</v>
      </c>
      <c r="C65" s="16" t="s">
        <v>25</v>
      </c>
      <c r="D65" s="16"/>
      <c r="E65" s="17" t="s">
        <v>134</v>
      </c>
      <c r="F65" s="28">
        <v>782154.65999999992</v>
      </c>
      <c r="G65" s="28">
        <f>2993340.38-1900000</f>
        <v>1093340.3799999999</v>
      </c>
      <c r="H65" s="28">
        <v>2544121.98</v>
      </c>
      <c r="I65" s="28">
        <f>2004683.62-700000</f>
        <v>1304683.6200000001</v>
      </c>
      <c r="J65" s="29">
        <v>35423</v>
      </c>
      <c r="K65" s="29">
        <f>-106772+124000</f>
        <v>17228</v>
      </c>
      <c r="L65" s="29">
        <v>526734.31999999995</v>
      </c>
      <c r="M65" s="29">
        <v>-37590.68</v>
      </c>
      <c r="N65" s="29">
        <f>-884570+600000</f>
        <v>-284570</v>
      </c>
      <c r="O65" s="29">
        <v>951166.57</v>
      </c>
      <c r="P65" s="50">
        <v>1316016.94</v>
      </c>
    </row>
    <row r="66" spans="1:18" x14ac:dyDescent="0.3">
      <c r="A66" s="15" t="s">
        <v>136</v>
      </c>
      <c r="B66" s="16" t="s">
        <v>137</v>
      </c>
      <c r="C66" s="16" t="s">
        <v>21</v>
      </c>
      <c r="D66" s="16"/>
      <c r="E66" s="17" t="s">
        <v>138</v>
      </c>
      <c r="F66" s="28">
        <v>16936491.5</v>
      </c>
      <c r="G66" s="28">
        <v>16936491.5</v>
      </c>
      <c r="H66" s="28">
        <v>16936491.5</v>
      </c>
      <c r="I66" s="28">
        <v>16936492</v>
      </c>
      <c r="J66" s="29">
        <v>16936491.5</v>
      </c>
      <c r="K66" s="29">
        <v>16936492</v>
      </c>
      <c r="L66" s="29">
        <v>16936492</v>
      </c>
      <c r="M66" s="29">
        <v>16936491.5</v>
      </c>
      <c r="N66" s="29">
        <v>16936492</v>
      </c>
      <c r="O66" s="29">
        <v>16936492</v>
      </c>
      <c r="P66" s="50">
        <v>16936491.5</v>
      </c>
    </row>
    <row r="67" spans="1:18" x14ac:dyDescent="0.3">
      <c r="A67" s="15" t="s">
        <v>139</v>
      </c>
      <c r="B67" s="16" t="s">
        <v>140</v>
      </c>
      <c r="C67" s="16" t="s">
        <v>83</v>
      </c>
      <c r="D67" s="16"/>
      <c r="E67" s="17" t="s">
        <v>141</v>
      </c>
      <c r="F67" s="28">
        <v>-1035889.41</v>
      </c>
      <c r="G67" s="28">
        <v>-1053708.3899999999</v>
      </c>
      <c r="H67" s="28">
        <v>-1056130.93</v>
      </c>
      <c r="I67" s="28">
        <v>-1056163.81</v>
      </c>
      <c r="J67" s="29">
        <v>-1056164</v>
      </c>
      <c r="K67" s="29">
        <v>-1056282</v>
      </c>
      <c r="L67" s="29">
        <v>-1056995.74</v>
      </c>
      <c r="M67" s="29">
        <v>0</v>
      </c>
      <c r="N67" s="29">
        <v>0</v>
      </c>
      <c r="O67" s="29">
        <v>0</v>
      </c>
      <c r="P67" s="50">
        <v>0</v>
      </c>
    </row>
    <row r="68" spans="1:18" x14ac:dyDescent="0.3">
      <c r="A68" s="15" t="s">
        <v>142</v>
      </c>
      <c r="B68" s="16" t="s">
        <v>143</v>
      </c>
      <c r="C68" s="16" t="s">
        <v>144</v>
      </c>
      <c r="D68" s="16"/>
      <c r="E68" s="17" t="s">
        <v>145</v>
      </c>
      <c r="F68" s="28">
        <v>145182.01</v>
      </c>
      <c r="G68" s="28">
        <v>63240.62</v>
      </c>
      <c r="H68" s="28">
        <v>91734.63</v>
      </c>
      <c r="I68" s="28">
        <v>150392.57999999999</v>
      </c>
      <c r="J68" s="29">
        <v>151072.17000000001</v>
      </c>
      <c r="K68" s="29">
        <v>205968</v>
      </c>
      <c r="L68" s="29">
        <v>116633.93</v>
      </c>
      <c r="M68" s="29">
        <v>174512.3</v>
      </c>
      <c r="N68" s="29">
        <v>178377.55</v>
      </c>
      <c r="O68" s="29">
        <v>79462</v>
      </c>
      <c r="P68" s="50">
        <v>115602.06</v>
      </c>
    </row>
    <row r="69" spans="1:18" x14ac:dyDescent="0.3">
      <c r="A69" s="15" t="s">
        <v>146</v>
      </c>
      <c r="B69" s="16" t="s">
        <v>147</v>
      </c>
      <c r="C69" s="16" t="s">
        <v>75</v>
      </c>
      <c r="D69" s="16"/>
      <c r="E69" s="17" t="s">
        <v>148</v>
      </c>
      <c r="F69" s="28">
        <v>-128008.68</v>
      </c>
      <c r="G69" s="28">
        <f>-129552</f>
        <v>-129552</v>
      </c>
      <c r="H69" s="28">
        <v>-142071.89000000001</v>
      </c>
      <c r="I69" s="28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50">
        <v>0</v>
      </c>
    </row>
    <row r="70" spans="1:18" x14ac:dyDescent="0.3">
      <c r="A70" s="15"/>
      <c r="B70" s="16"/>
      <c r="C70" s="16"/>
      <c r="D70" s="16"/>
      <c r="E70" s="8" t="s">
        <v>149</v>
      </c>
      <c r="F70" s="28">
        <v>0</v>
      </c>
      <c r="G70" s="28">
        <v>0</v>
      </c>
      <c r="H70" s="28">
        <v>0</v>
      </c>
      <c r="I70" s="28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50">
        <v>0</v>
      </c>
    </row>
    <row r="71" spans="1:18" ht="19.5" thickBot="1" x14ac:dyDescent="0.35">
      <c r="A71" s="14" t="s">
        <v>150</v>
      </c>
      <c r="B71" s="21"/>
      <c r="C71" s="21"/>
      <c r="D71" s="21"/>
      <c r="E71" s="14"/>
      <c r="F71" s="30">
        <f>SUM(F60:F70)</f>
        <v>8154391.0399999954</v>
      </c>
      <c r="G71" s="30">
        <f t="shared" ref="G71:P71" si="2">SUM(G60:G70)</f>
        <v>5771080.4600000009</v>
      </c>
      <c r="H71" s="30">
        <f t="shared" si="2"/>
        <v>13139392.220000001</v>
      </c>
      <c r="I71" s="30">
        <f t="shared" si="2"/>
        <v>14054301.479999999</v>
      </c>
      <c r="J71" s="30">
        <f t="shared" si="2"/>
        <v>9250657.8300000001</v>
      </c>
      <c r="K71" s="30">
        <f t="shared" si="2"/>
        <v>14140299</v>
      </c>
      <c r="L71" s="30">
        <f t="shared" si="2"/>
        <v>14260393.699999999</v>
      </c>
      <c r="M71" s="30">
        <f t="shared" si="2"/>
        <v>7464530.1300000018</v>
      </c>
      <c r="N71" s="30">
        <f t="shared" si="2"/>
        <v>7969312.1399999997</v>
      </c>
      <c r="O71" s="30">
        <f t="shared" si="2"/>
        <v>13511636.34</v>
      </c>
      <c r="P71" s="30">
        <f t="shared" si="2"/>
        <v>18207764.609999999</v>
      </c>
      <c r="Q71" s="56"/>
    </row>
    <row r="72" spans="1:18" ht="19.5" thickTop="1" x14ac:dyDescent="0.3">
      <c r="A72" s="4"/>
      <c r="B72" s="5"/>
      <c r="C72" s="5"/>
      <c r="D72" s="5"/>
      <c r="E72" s="4"/>
      <c r="F72" s="31"/>
      <c r="G72" s="32"/>
      <c r="H72" s="4"/>
      <c r="I72" s="4"/>
      <c r="J72" s="4"/>
      <c r="K72" s="4"/>
      <c r="L72" s="4"/>
      <c r="M72" s="4"/>
      <c r="N72" s="4"/>
      <c r="O72" s="4"/>
      <c r="P72" s="4"/>
      <c r="Q72" s="56"/>
    </row>
    <row r="73" spans="1:18" x14ac:dyDescent="0.3">
      <c r="A73" s="4"/>
      <c r="B73" s="21" t="s">
        <v>151</v>
      </c>
      <c r="C73" s="5"/>
      <c r="D73" s="5"/>
      <c r="E73" s="4"/>
      <c r="F73" s="31"/>
      <c r="G73" s="32"/>
      <c r="H73" s="4"/>
      <c r="I73" s="4"/>
      <c r="J73" s="5"/>
      <c r="K73" s="5"/>
      <c r="L73" s="5"/>
      <c r="M73" s="5"/>
      <c r="N73" s="5"/>
      <c r="O73" s="5"/>
      <c r="P73" s="5"/>
      <c r="Q73" s="56"/>
    </row>
    <row r="74" spans="1:18" ht="18.75" customHeight="1" x14ac:dyDescent="0.3">
      <c r="A74" s="34" t="s">
        <v>157</v>
      </c>
      <c r="B74" s="44" t="s">
        <v>159</v>
      </c>
      <c r="C74" s="44"/>
      <c r="D74" s="44"/>
      <c r="E74" s="44"/>
      <c r="F74" s="44"/>
      <c r="G74" s="44"/>
      <c r="H74" s="41"/>
      <c r="I74" s="4" t="s">
        <v>4</v>
      </c>
      <c r="J74" s="4"/>
      <c r="K74" s="4"/>
      <c r="L74" s="4"/>
      <c r="M74" s="4"/>
      <c r="N74" s="4"/>
      <c r="O74" s="4"/>
      <c r="P74" s="4"/>
      <c r="Q74" s="56"/>
    </row>
    <row r="75" spans="1:18" x14ac:dyDescent="0.3">
      <c r="A75" s="35"/>
      <c r="B75" s="5"/>
      <c r="C75" s="5"/>
      <c r="D75" s="5"/>
      <c r="E75" s="4"/>
      <c r="F75" s="31"/>
      <c r="G75" s="32"/>
      <c r="H75" s="4"/>
      <c r="I75" s="4"/>
      <c r="J75" s="4"/>
      <c r="K75" s="4"/>
      <c r="L75" s="4"/>
      <c r="M75" s="4"/>
      <c r="N75" s="4"/>
      <c r="O75" s="4"/>
      <c r="P75" s="4"/>
      <c r="Q75" s="56"/>
    </row>
    <row r="76" spans="1:18" ht="24.95" customHeight="1" x14ac:dyDescent="0.3">
      <c r="A76" s="34" t="s">
        <v>130</v>
      </c>
      <c r="B76" s="55" t="s">
        <v>158</v>
      </c>
      <c r="C76" s="55"/>
      <c r="D76" s="55"/>
      <c r="E76" s="55"/>
      <c r="F76" s="55"/>
      <c r="G76" s="55"/>
      <c r="H76" s="55"/>
      <c r="I76" s="4"/>
      <c r="J76" s="4"/>
      <c r="K76" s="4"/>
      <c r="L76" s="4"/>
      <c r="M76" s="4"/>
      <c r="N76" s="4"/>
      <c r="O76" s="4"/>
      <c r="P76" s="4"/>
      <c r="Q76" s="56"/>
    </row>
    <row r="77" spans="1:18" ht="24.95" customHeight="1" x14ac:dyDescent="0.3">
      <c r="A77" s="35"/>
      <c r="B77" s="55"/>
      <c r="C77" s="55"/>
      <c r="D77" s="55"/>
      <c r="E77" s="55"/>
      <c r="F77" s="55"/>
      <c r="G77" s="55"/>
      <c r="H77" s="55"/>
      <c r="I77" s="4"/>
      <c r="J77" s="4"/>
      <c r="K77" s="4"/>
      <c r="L77" s="4"/>
      <c r="M77" s="4"/>
      <c r="N77" s="4"/>
      <c r="O77" s="4"/>
      <c r="P77" s="4"/>
      <c r="Q77" s="56"/>
    </row>
    <row r="78" spans="1:18" ht="35.1" customHeight="1" x14ac:dyDescent="0.3">
      <c r="A78" s="54" t="s">
        <v>135</v>
      </c>
      <c r="B78" s="53" t="s">
        <v>160</v>
      </c>
      <c r="C78" s="53"/>
      <c r="D78" s="53"/>
      <c r="E78" s="53"/>
      <c r="F78" s="53"/>
      <c r="G78" s="53"/>
      <c r="H78" s="53"/>
      <c r="I78" s="4"/>
      <c r="J78" s="4"/>
      <c r="K78" s="4"/>
      <c r="L78" s="4"/>
      <c r="M78" s="4"/>
      <c r="N78" s="4"/>
      <c r="O78" s="4"/>
      <c r="P78" s="4"/>
      <c r="Q78" s="56"/>
    </row>
    <row r="79" spans="1:18" x14ac:dyDescent="0.3">
      <c r="A79" s="35"/>
      <c r="B79" s="5"/>
      <c r="C79" s="5"/>
      <c r="D79" s="5"/>
      <c r="E79" s="4"/>
      <c r="F79" s="31"/>
      <c r="G79" s="32"/>
      <c r="H79" s="4"/>
      <c r="I79" s="4"/>
      <c r="J79" s="4"/>
      <c r="K79" s="4"/>
      <c r="L79" s="4"/>
      <c r="M79" s="4"/>
      <c r="N79" s="4"/>
      <c r="O79" s="4"/>
      <c r="P79" s="4"/>
      <c r="Q79" s="56"/>
    </row>
    <row r="80" spans="1:18" s="43" customFormat="1" x14ac:dyDescent="0.3">
      <c r="A80" s="36" t="s">
        <v>152</v>
      </c>
      <c r="B80" s="52" t="s">
        <v>161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4"/>
      <c r="N80" s="4"/>
      <c r="O80" s="4"/>
      <c r="P80" s="4"/>
      <c r="Q80" s="56"/>
      <c r="R80" s="42"/>
    </row>
    <row r="81" spans="1:18" s="43" customFormat="1" x14ac:dyDescent="0.3">
      <c r="A81" s="4"/>
      <c r="B81" s="5" t="s">
        <v>4</v>
      </c>
      <c r="C81" s="5"/>
      <c r="D81" s="5"/>
      <c r="E81" s="4"/>
      <c r="F81" s="31"/>
      <c r="G81" s="32"/>
      <c r="H81" s="4"/>
      <c r="I81" s="4"/>
      <c r="J81" s="4"/>
      <c r="K81" s="4"/>
      <c r="L81" s="4"/>
      <c r="M81" s="4"/>
      <c r="N81" s="4"/>
      <c r="O81" s="4"/>
      <c r="P81" s="4"/>
      <c r="Q81" s="56"/>
      <c r="R81" s="42"/>
    </row>
    <row r="82" spans="1:18" s="43" customFormat="1" ht="35.1" customHeight="1" x14ac:dyDescent="0.3">
      <c r="A82" s="36" t="s">
        <v>153</v>
      </c>
      <c r="B82" s="44" t="s">
        <v>162</v>
      </c>
      <c r="C82" s="44"/>
      <c r="D82" s="44"/>
      <c r="E82" s="44"/>
      <c r="F82" s="44"/>
      <c r="G82" s="44"/>
      <c r="H82" s="44"/>
      <c r="I82" s="4"/>
      <c r="J82" s="4"/>
      <c r="K82" s="4"/>
      <c r="L82" s="4"/>
      <c r="M82" s="4"/>
      <c r="N82" s="4"/>
      <c r="O82" s="4"/>
      <c r="P82" s="4"/>
      <c r="Q82" s="56"/>
      <c r="R82" s="42"/>
    </row>
    <row r="83" spans="1:18" s="43" customFormat="1" x14ac:dyDescent="0.3">
      <c r="A83" s="4"/>
      <c r="B83" s="5"/>
      <c r="C83" s="5"/>
      <c r="D83" s="5"/>
      <c r="E83" s="4"/>
      <c r="F83" s="31"/>
      <c r="G83" s="32"/>
      <c r="H83" s="4"/>
      <c r="I83" s="4"/>
      <c r="J83" s="4"/>
      <c r="K83" s="4"/>
      <c r="L83" s="4"/>
      <c r="M83" s="4"/>
      <c r="N83" s="4"/>
      <c r="O83" s="33"/>
      <c r="P83" s="33"/>
      <c r="Q83" s="51"/>
      <c r="R83" s="42"/>
    </row>
    <row r="84" spans="1:18" s="43" customFormat="1" x14ac:dyDescent="0.3">
      <c r="A84" s="4"/>
      <c r="B84" s="5"/>
      <c r="C84" s="5"/>
      <c r="D84" s="5"/>
      <c r="E84" s="4"/>
      <c r="F84" s="31"/>
      <c r="G84" s="32"/>
      <c r="H84" s="4"/>
      <c r="I84" s="4"/>
      <c r="J84" s="33"/>
      <c r="K84" s="33"/>
      <c r="L84" s="33"/>
      <c r="M84" s="33"/>
      <c r="N84" s="33"/>
      <c r="O84" s="33"/>
      <c r="P84" s="33"/>
      <c r="Q84" s="51"/>
      <c r="R84" s="42"/>
    </row>
    <row r="85" spans="1:18" s="43" customFormat="1" x14ac:dyDescent="0.3">
      <c r="A85" s="4"/>
      <c r="B85" s="5"/>
      <c r="C85" s="5"/>
      <c r="D85" s="5"/>
      <c r="E85" s="4"/>
      <c r="F85" s="31"/>
      <c r="G85" s="32"/>
      <c r="H85" s="4"/>
      <c r="I85" s="4"/>
      <c r="J85" s="33"/>
      <c r="K85" s="33"/>
      <c r="L85" s="33"/>
      <c r="M85" s="33"/>
      <c r="N85" s="33"/>
      <c r="O85" s="33"/>
      <c r="P85" s="33"/>
      <c r="Q85" s="51"/>
      <c r="R85" s="42"/>
    </row>
    <row r="86" spans="1:18" s="43" customFormat="1" x14ac:dyDescent="0.3">
      <c r="A86" s="4"/>
      <c r="B86" s="5"/>
      <c r="C86" s="5"/>
      <c r="D86" s="5"/>
      <c r="E86" s="4"/>
      <c r="F86" s="31"/>
      <c r="G86" s="32"/>
      <c r="H86" s="4"/>
      <c r="I86" s="4"/>
      <c r="J86" s="33"/>
      <c r="K86" s="33"/>
      <c r="L86" s="33"/>
      <c r="M86" s="33"/>
      <c r="N86" s="33"/>
      <c r="O86" s="33"/>
      <c r="P86" s="33"/>
      <c r="Q86" s="51"/>
      <c r="R86" s="42"/>
    </row>
    <row r="87" spans="1:18" s="43" customFormat="1" x14ac:dyDescent="0.3">
      <c r="A87" s="4"/>
      <c r="B87" s="5"/>
      <c r="C87" s="5"/>
      <c r="D87" s="5"/>
      <c r="E87" s="4"/>
      <c r="F87" s="31"/>
      <c r="G87" s="32"/>
      <c r="H87" s="4"/>
      <c r="I87" s="4"/>
      <c r="J87" s="33"/>
      <c r="K87" s="33"/>
      <c r="L87" s="33"/>
      <c r="M87" s="33"/>
      <c r="N87" s="33"/>
      <c r="O87" s="33"/>
      <c r="P87" s="33"/>
      <c r="Q87" s="51"/>
      <c r="R87" s="42"/>
    </row>
    <row r="88" spans="1:18" s="43" customFormat="1" x14ac:dyDescent="0.3">
      <c r="A88" s="4"/>
      <c r="B88" s="5"/>
      <c r="C88" s="5"/>
      <c r="D88" s="5"/>
      <c r="E88" s="4"/>
      <c r="F88" s="31"/>
      <c r="G88" s="32"/>
      <c r="H88" s="4"/>
      <c r="I88" s="4"/>
      <c r="J88" s="33"/>
      <c r="K88" s="33"/>
      <c r="L88" s="33"/>
      <c r="M88" s="33"/>
      <c r="N88" s="33"/>
      <c r="O88" s="33"/>
      <c r="P88" s="33"/>
      <c r="Q88" s="51"/>
      <c r="R88" s="42"/>
    </row>
    <row r="89" spans="1:18" s="43" customFormat="1" x14ac:dyDescent="0.3">
      <c r="A89" s="4"/>
      <c r="B89" s="5"/>
      <c r="C89" s="5"/>
      <c r="D89" s="5"/>
      <c r="E89" s="4"/>
      <c r="F89" s="31"/>
      <c r="G89" s="32"/>
      <c r="H89" s="4"/>
      <c r="I89" s="4"/>
      <c r="J89" s="33"/>
      <c r="K89" s="33"/>
      <c r="L89" s="33"/>
      <c r="M89" s="33"/>
      <c r="N89" s="33"/>
      <c r="O89" s="33"/>
      <c r="P89" s="33"/>
      <c r="Q89" s="51"/>
      <c r="R89" s="42"/>
    </row>
    <row r="90" spans="1:18" s="43" customFormat="1" x14ac:dyDescent="0.3">
      <c r="A90" s="4"/>
      <c r="B90" s="5"/>
      <c r="C90" s="5"/>
      <c r="D90" s="5"/>
      <c r="E90" s="4"/>
      <c r="F90" s="31"/>
      <c r="G90" s="32"/>
      <c r="H90" s="4"/>
      <c r="I90" s="4"/>
      <c r="J90" s="33"/>
      <c r="K90" s="33"/>
      <c r="L90" s="33"/>
      <c r="M90" s="33"/>
      <c r="N90" s="33"/>
      <c r="O90" s="33"/>
      <c r="P90" s="33"/>
      <c r="Q90" s="51"/>
      <c r="R90" s="42"/>
    </row>
    <row r="91" spans="1:18" s="43" customFormat="1" x14ac:dyDescent="0.3">
      <c r="A91" s="4"/>
      <c r="B91" s="5"/>
      <c r="C91" s="5"/>
      <c r="D91" s="5"/>
      <c r="E91" s="4"/>
      <c r="F91" s="31"/>
      <c r="G91" s="32"/>
      <c r="H91" s="4"/>
      <c r="I91" s="4"/>
      <c r="J91" s="33"/>
      <c r="K91" s="33"/>
      <c r="L91" s="33"/>
      <c r="M91" s="33"/>
      <c r="N91" s="33"/>
      <c r="O91" s="33"/>
      <c r="P91" s="33"/>
      <c r="Q91" s="51"/>
      <c r="R91" s="42"/>
    </row>
    <row r="92" spans="1:18" s="43" customFormat="1" x14ac:dyDescent="0.3">
      <c r="A92" s="4"/>
      <c r="B92" s="5"/>
      <c r="C92" s="5"/>
      <c r="D92" s="5"/>
      <c r="E92" s="4"/>
      <c r="F92" s="31"/>
      <c r="G92" s="32"/>
      <c r="H92" s="4"/>
      <c r="I92" s="4"/>
      <c r="J92" s="33"/>
      <c r="K92" s="33"/>
      <c r="L92" s="33"/>
      <c r="M92" s="33"/>
      <c r="N92" s="33"/>
      <c r="O92" s="33"/>
      <c r="P92" s="33"/>
      <c r="Q92" s="51"/>
      <c r="R92" s="42"/>
    </row>
    <row r="93" spans="1:18" s="43" customFormat="1" x14ac:dyDescent="0.3">
      <c r="A93" s="4"/>
      <c r="B93" s="5"/>
      <c r="C93" s="5"/>
      <c r="D93" s="5"/>
      <c r="E93" s="4"/>
      <c r="F93" s="31"/>
      <c r="G93" s="32"/>
      <c r="H93" s="4"/>
      <c r="I93" s="4"/>
      <c r="J93" s="33"/>
      <c r="K93" s="33"/>
      <c r="L93" s="33"/>
      <c r="M93" s="33"/>
      <c r="N93" s="33"/>
      <c r="O93" s="33"/>
      <c r="P93" s="33"/>
      <c r="Q93" s="51"/>
      <c r="R93" s="42"/>
    </row>
    <row r="94" spans="1:18" s="43" customFormat="1" x14ac:dyDescent="0.3">
      <c r="A94" s="4"/>
      <c r="B94" s="5"/>
      <c r="C94" s="5"/>
      <c r="D94" s="5"/>
      <c r="E94" s="4"/>
      <c r="F94" s="31"/>
      <c r="G94" s="32"/>
      <c r="H94" s="4"/>
      <c r="I94" s="4"/>
      <c r="J94" s="33"/>
      <c r="K94" s="33"/>
      <c r="L94" s="33"/>
      <c r="M94" s="33"/>
      <c r="N94" s="33"/>
      <c r="O94" s="33"/>
      <c r="P94" s="33"/>
      <c r="Q94" s="51"/>
      <c r="R94" s="42"/>
    </row>
    <row r="95" spans="1:18" s="43" customFormat="1" x14ac:dyDescent="0.3">
      <c r="A95" s="4"/>
      <c r="B95" s="5"/>
      <c r="C95" s="5"/>
      <c r="D95" s="5"/>
      <c r="E95" s="4"/>
      <c r="F95" s="31"/>
      <c r="G95" s="32"/>
      <c r="H95" s="4"/>
      <c r="I95" s="4"/>
      <c r="J95" s="33"/>
      <c r="K95" s="33"/>
      <c r="L95" s="33"/>
      <c r="M95" s="33"/>
      <c r="N95" s="33"/>
      <c r="O95" s="33"/>
      <c r="P95" s="33"/>
      <c r="Q95" s="51"/>
      <c r="R95" s="42"/>
    </row>
    <row r="96" spans="1:18" s="43" customFormat="1" x14ac:dyDescent="0.3">
      <c r="A96" s="4"/>
      <c r="B96" s="5"/>
      <c r="C96" s="5"/>
      <c r="D96" s="5"/>
      <c r="E96" s="4"/>
      <c r="F96" s="31"/>
      <c r="G96" s="32"/>
      <c r="H96" s="4"/>
      <c r="I96" s="4"/>
      <c r="J96" s="33"/>
      <c r="K96" s="33"/>
      <c r="L96" s="33"/>
      <c r="M96" s="33"/>
      <c r="N96" s="33"/>
      <c r="O96" s="33"/>
      <c r="P96" s="33"/>
      <c r="Q96" s="51"/>
      <c r="R96" s="42"/>
    </row>
    <row r="97" spans="1:18" s="43" customFormat="1" x14ac:dyDescent="0.3">
      <c r="A97" s="4"/>
      <c r="B97" s="5"/>
      <c r="C97" s="5"/>
      <c r="D97" s="5"/>
      <c r="E97" s="4"/>
      <c r="F97" s="31"/>
      <c r="G97" s="32"/>
      <c r="H97" s="4"/>
      <c r="I97" s="4"/>
      <c r="J97" s="33"/>
      <c r="K97" s="33"/>
      <c r="L97" s="33"/>
      <c r="M97" s="33"/>
      <c r="N97" s="33"/>
      <c r="O97" s="33"/>
      <c r="P97" s="33"/>
      <c r="Q97" s="51"/>
      <c r="R97" s="42"/>
    </row>
    <row r="98" spans="1:18" s="43" customFormat="1" x14ac:dyDescent="0.3">
      <c r="A98" s="4"/>
      <c r="B98" s="5"/>
      <c r="C98" s="5"/>
      <c r="D98" s="5"/>
      <c r="E98" s="4"/>
      <c r="F98" s="31"/>
      <c r="G98" s="32"/>
      <c r="H98" s="4"/>
      <c r="I98" s="4"/>
      <c r="J98" s="33"/>
      <c r="K98" s="33"/>
      <c r="L98" s="33"/>
      <c r="M98" s="33"/>
      <c r="N98" s="33"/>
      <c r="O98" s="33"/>
      <c r="P98" s="33"/>
      <c r="Q98" s="51"/>
      <c r="R98" s="42"/>
    </row>
    <row r="99" spans="1:18" s="43" customFormat="1" x14ac:dyDescent="0.3">
      <c r="A99" s="4"/>
      <c r="B99" s="5"/>
      <c r="C99" s="5"/>
      <c r="D99" s="5"/>
      <c r="E99" s="4"/>
      <c r="F99" s="31"/>
      <c r="G99" s="32"/>
      <c r="H99" s="4"/>
      <c r="I99" s="4"/>
      <c r="J99" s="33"/>
      <c r="K99" s="33"/>
      <c r="L99" s="33"/>
      <c r="M99" s="33"/>
      <c r="N99" s="33"/>
      <c r="O99" s="33"/>
      <c r="P99" s="33"/>
      <c r="Q99" s="51"/>
      <c r="R99" s="42"/>
    </row>
    <row r="100" spans="1:18" s="43" customFormat="1" x14ac:dyDescent="0.3">
      <c r="A100" s="4"/>
      <c r="B100" s="5"/>
      <c r="C100" s="5"/>
      <c r="D100" s="5"/>
      <c r="E100" s="4"/>
      <c r="F100" s="31"/>
      <c r="G100" s="32"/>
      <c r="H100" s="4"/>
      <c r="I100" s="4"/>
      <c r="J100" s="33"/>
      <c r="K100" s="33"/>
      <c r="L100" s="33"/>
      <c r="M100" s="33"/>
      <c r="N100" s="33"/>
      <c r="O100" s="33"/>
      <c r="P100" s="33"/>
      <c r="Q100" s="51"/>
      <c r="R100" s="42"/>
    </row>
    <row r="101" spans="1:18" s="43" customFormat="1" x14ac:dyDescent="0.3">
      <c r="A101" s="4"/>
      <c r="B101" s="5"/>
      <c r="C101" s="5"/>
      <c r="D101" s="5"/>
      <c r="E101" s="4"/>
      <c r="F101" s="31"/>
      <c r="G101" s="32"/>
      <c r="H101" s="4"/>
      <c r="I101" s="4"/>
      <c r="J101" s="33"/>
      <c r="K101" s="33"/>
      <c r="L101" s="33"/>
      <c r="M101" s="33"/>
      <c r="N101" s="33"/>
      <c r="O101" s="33"/>
      <c r="P101" s="33"/>
      <c r="Q101" s="51"/>
      <c r="R101" s="42"/>
    </row>
    <row r="102" spans="1:18" s="43" customFormat="1" x14ac:dyDescent="0.3">
      <c r="A102" s="4"/>
      <c r="B102" s="5"/>
      <c r="C102" s="5"/>
      <c r="D102" s="5"/>
      <c r="E102" s="4"/>
      <c r="F102" s="31"/>
      <c r="G102" s="32"/>
      <c r="H102" s="4"/>
      <c r="I102" s="4"/>
      <c r="J102" s="33"/>
      <c r="K102" s="33"/>
      <c r="L102" s="33"/>
      <c r="M102" s="33"/>
      <c r="N102" s="33"/>
      <c r="O102" s="33"/>
      <c r="P102" s="33"/>
      <c r="Q102" s="51"/>
      <c r="R102" s="42"/>
    </row>
    <row r="103" spans="1:18" s="43" customFormat="1" x14ac:dyDescent="0.3">
      <c r="A103" s="4"/>
      <c r="B103" s="5"/>
      <c r="C103" s="5"/>
      <c r="D103" s="5"/>
      <c r="E103" s="4"/>
      <c r="F103" s="31"/>
      <c r="G103" s="32"/>
      <c r="H103" s="4"/>
      <c r="I103" s="4"/>
      <c r="J103" s="33"/>
      <c r="K103" s="33"/>
      <c r="L103" s="33"/>
      <c r="M103" s="33"/>
      <c r="N103" s="33"/>
      <c r="O103" s="33"/>
      <c r="P103" s="33"/>
      <c r="Q103" s="51"/>
      <c r="R103" s="42"/>
    </row>
    <row r="104" spans="1:18" s="43" customFormat="1" x14ac:dyDescent="0.3">
      <c r="A104" s="4"/>
      <c r="B104" s="5"/>
      <c r="C104" s="5"/>
      <c r="D104" s="5"/>
      <c r="E104" s="4"/>
      <c r="F104" s="31"/>
      <c r="G104" s="32"/>
      <c r="H104" s="4"/>
      <c r="I104" s="4"/>
      <c r="J104" s="33"/>
      <c r="K104" s="33"/>
      <c r="L104" s="33"/>
      <c r="M104" s="33"/>
      <c r="N104" s="33"/>
      <c r="O104" s="33"/>
      <c r="P104" s="33"/>
      <c r="Q104" s="51"/>
      <c r="R104" s="42"/>
    </row>
    <row r="105" spans="1:18" s="43" customFormat="1" x14ac:dyDescent="0.3">
      <c r="A105" s="4"/>
      <c r="B105" s="5"/>
      <c r="C105" s="5"/>
      <c r="D105" s="5"/>
      <c r="E105" s="4"/>
      <c r="F105" s="31"/>
      <c r="G105" s="32"/>
      <c r="H105" s="4"/>
      <c r="I105" s="4"/>
      <c r="J105" s="33"/>
      <c r="K105" s="33"/>
      <c r="L105" s="33"/>
      <c r="M105" s="33"/>
      <c r="N105" s="33"/>
      <c r="O105" s="33"/>
      <c r="P105" s="33"/>
      <c r="Q105" s="51"/>
      <c r="R105" s="42"/>
    </row>
    <row r="106" spans="1:18" s="43" customFormat="1" x14ac:dyDescent="0.3">
      <c r="A106" s="4"/>
      <c r="B106" s="5"/>
      <c r="C106" s="5"/>
      <c r="D106" s="5"/>
      <c r="E106" s="4"/>
      <c r="F106" s="31"/>
      <c r="G106" s="32"/>
      <c r="H106" s="4"/>
      <c r="I106" s="4"/>
      <c r="J106" s="33"/>
      <c r="K106" s="33"/>
      <c r="L106" s="33"/>
      <c r="M106" s="33"/>
      <c r="N106" s="33"/>
      <c r="O106" s="33"/>
      <c r="P106" s="33"/>
      <c r="Q106" s="51"/>
      <c r="R106" s="42"/>
    </row>
    <row r="107" spans="1:18" s="43" customFormat="1" x14ac:dyDescent="0.3">
      <c r="A107" s="4"/>
      <c r="B107" s="5"/>
      <c r="C107" s="5"/>
      <c r="D107" s="5"/>
      <c r="E107" s="4"/>
      <c r="F107" s="31"/>
      <c r="G107" s="32"/>
      <c r="H107" s="4"/>
      <c r="I107" s="4"/>
      <c r="J107" s="33"/>
      <c r="K107" s="33"/>
      <c r="L107" s="33"/>
      <c r="M107" s="33"/>
      <c r="N107" s="33"/>
      <c r="O107" s="33"/>
      <c r="P107" s="33"/>
      <c r="Q107" s="51"/>
      <c r="R107" s="42"/>
    </row>
    <row r="108" spans="1:18" s="43" customFormat="1" x14ac:dyDescent="0.3">
      <c r="A108" s="4"/>
      <c r="B108" s="5"/>
      <c r="C108" s="5"/>
      <c r="D108" s="5"/>
      <c r="E108" s="4"/>
      <c r="F108" s="31"/>
      <c r="G108" s="32"/>
      <c r="H108" s="4"/>
      <c r="I108" s="4"/>
      <c r="J108" s="33"/>
      <c r="K108" s="33"/>
      <c r="L108" s="33"/>
      <c r="M108" s="33"/>
      <c r="N108" s="33"/>
      <c r="O108" s="33"/>
      <c r="P108" s="33"/>
      <c r="Q108" s="51"/>
      <c r="R108" s="42"/>
    </row>
    <row r="109" spans="1:18" s="43" customFormat="1" x14ac:dyDescent="0.3">
      <c r="A109" s="4"/>
      <c r="B109" s="5"/>
      <c r="C109" s="5"/>
      <c r="D109" s="5"/>
      <c r="E109" s="4"/>
      <c r="F109" s="31"/>
      <c r="G109" s="32"/>
      <c r="H109" s="4"/>
      <c r="I109" s="4"/>
      <c r="J109" s="33"/>
      <c r="K109" s="33"/>
      <c r="L109" s="33"/>
      <c r="M109" s="33"/>
      <c r="N109" s="33"/>
      <c r="O109" s="33"/>
      <c r="P109" s="33"/>
      <c r="Q109" s="51"/>
      <c r="R109" s="42"/>
    </row>
    <row r="110" spans="1:18" s="43" customFormat="1" x14ac:dyDescent="0.3">
      <c r="A110" s="4"/>
      <c r="B110" s="5"/>
      <c r="C110" s="5"/>
      <c r="D110" s="5"/>
      <c r="E110" s="4"/>
      <c r="F110" s="31"/>
      <c r="G110" s="32"/>
      <c r="H110" s="4"/>
      <c r="I110" s="4"/>
      <c r="J110" s="33"/>
      <c r="K110" s="33"/>
      <c r="L110" s="33"/>
      <c r="M110" s="33"/>
      <c r="N110" s="33"/>
      <c r="O110" s="33"/>
      <c r="P110" s="33"/>
      <c r="Q110" s="51"/>
      <c r="R110" s="42"/>
    </row>
    <row r="111" spans="1:18" s="43" customFormat="1" x14ac:dyDescent="0.3">
      <c r="A111" s="4"/>
      <c r="B111" s="5"/>
      <c r="C111" s="5"/>
      <c r="D111" s="5"/>
      <c r="E111" s="4"/>
      <c r="F111" s="31"/>
      <c r="G111" s="32"/>
      <c r="H111" s="4"/>
      <c r="I111" s="4"/>
      <c r="J111" s="33"/>
      <c r="K111" s="33"/>
      <c r="L111" s="33"/>
      <c r="M111" s="33"/>
      <c r="N111" s="33"/>
      <c r="O111" s="33"/>
      <c r="P111" s="33"/>
      <c r="Q111" s="51"/>
      <c r="R111" s="42"/>
    </row>
    <row r="112" spans="1:18" s="43" customFormat="1" x14ac:dyDescent="0.3">
      <c r="A112" s="4"/>
      <c r="B112" s="5"/>
      <c r="C112" s="5"/>
      <c r="D112" s="5"/>
      <c r="E112" s="4"/>
      <c r="F112" s="31"/>
      <c r="G112" s="32"/>
      <c r="H112" s="4"/>
      <c r="I112" s="4"/>
      <c r="J112" s="33"/>
      <c r="K112" s="33"/>
      <c r="L112" s="33"/>
      <c r="M112" s="33"/>
      <c r="N112" s="33"/>
      <c r="O112" s="33"/>
      <c r="P112" s="33"/>
      <c r="Q112" s="51"/>
      <c r="R112" s="42"/>
    </row>
    <row r="113" spans="1:18" s="43" customFormat="1" x14ac:dyDescent="0.3">
      <c r="A113" s="4"/>
      <c r="B113" s="5"/>
      <c r="C113" s="5"/>
      <c r="D113" s="5"/>
      <c r="E113" s="4"/>
      <c r="F113" s="31"/>
      <c r="G113" s="32"/>
      <c r="H113" s="4"/>
      <c r="I113" s="4"/>
      <c r="J113" s="33"/>
      <c r="K113" s="33"/>
      <c r="L113" s="33"/>
      <c r="M113" s="33"/>
      <c r="N113" s="33"/>
      <c r="O113" s="33"/>
      <c r="P113" s="33"/>
      <c r="Q113" s="51"/>
      <c r="R113" s="42"/>
    </row>
    <row r="114" spans="1:18" s="43" customFormat="1" x14ac:dyDescent="0.3">
      <c r="A114" s="4"/>
      <c r="B114" s="5"/>
      <c r="C114" s="5"/>
      <c r="D114" s="5"/>
      <c r="E114" s="4"/>
      <c r="F114" s="31"/>
      <c r="G114" s="32"/>
      <c r="H114" s="4"/>
      <c r="I114" s="4"/>
      <c r="J114" s="33"/>
      <c r="K114" s="33"/>
      <c r="L114" s="33"/>
      <c r="M114" s="33"/>
      <c r="N114" s="33"/>
      <c r="O114" s="33"/>
      <c r="P114" s="33"/>
      <c r="Q114" s="51"/>
      <c r="R114" s="42"/>
    </row>
    <row r="115" spans="1:18" s="43" customFormat="1" x14ac:dyDescent="0.3">
      <c r="A115" s="4"/>
      <c r="B115" s="5"/>
      <c r="C115" s="5"/>
      <c r="D115" s="5"/>
      <c r="E115" s="4"/>
      <c r="F115" s="31"/>
      <c r="G115" s="32"/>
      <c r="H115" s="4"/>
      <c r="I115" s="4"/>
      <c r="J115" s="33"/>
      <c r="K115" s="33"/>
      <c r="L115" s="33"/>
      <c r="M115" s="33"/>
      <c r="N115" s="33"/>
      <c r="O115" s="33"/>
      <c r="P115" s="33"/>
      <c r="Q115" s="51"/>
      <c r="R115" s="42"/>
    </row>
    <row r="116" spans="1:18" s="43" customFormat="1" x14ac:dyDescent="0.3">
      <c r="A116" s="4"/>
      <c r="B116" s="5"/>
      <c r="C116" s="5"/>
      <c r="D116" s="5"/>
      <c r="E116" s="4"/>
      <c r="F116" s="31"/>
      <c r="G116" s="32"/>
      <c r="H116" s="4"/>
      <c r="I116" s="4"/>
      <c r="J116" s="33"/>
      <c r="K116" s="33"/>
      <c r="L116" s="33"/>
      <c r="M116" s="33"/>
      <c r="N116" s="33"/>
      <c r="O116" s="33"/>
      <c r="P116" s="33"/>
      <c r="Q116" s="51"/>
      <c r="R116" s="42"/>
    </row>
    <row r="117" spans="1:18" s="43" customFormat="1" x14ac:dyDescent="0.3">
      <c r="A117" s="4"/>
      <c r="B117" s="5"/>
      <c r="C117" s="5"/>
      <c r="D117" s="5"/>
      <c r="E117" s="4"/>
      <c r="F117" s="31"/>
      <c r="G117" s="32"/>
      <c r="H117" s="4"/>
      <c r="I117" s="4"/>
      <c r="J117" s="33"/>
      <c r="K117" s="33"/>
      <c r="L117" s="33"/>
      <c r="M117" s="33"/>
      <c r="N117" s="33"/>
      <c r="O117" s="33"/>
      <c r="P117" s="33"/>
      <c r="Q117" s="51"/>
      <c r="R117" s="42"/>
    </row>
    <row r="118" spans="1:18" s="43" customFormat="1" x14ac:dyDescent="0.3">
      <c r="A118" s="4"/>
      <c r="B118" s="5"/>
      <c r="C118" s="5"/>
      <c r="D118" s="5"/>
      <c r="E118" s="4"/>
      <c r="F118" s="31"/>
      <c r="G118" s="32"/>
      <c r="H118" s="4"/>
      <c r="I118" s="4"/>
      <c r="J118" s="33"/>
      <c r="K118" s="33"/>
      <c r="L118" s="33"/>
      <c r="M118" s="33"/>
      <c r="N118" s="33"/>
      <c r="O118" s="33"/>
      <c r="P118" s="33"/>
      <c r="Q118" s="51"/>
      <c r="R118" s="42"/>
    </row>
    <row r="119" spans="1:18" s="43" customFormat="1" x14ac:dyDescent="0.3">
      <c r="A119" s="4"/>
      <c r="B119" s="5"/>
      <c r="C119" s="5"/>
      <c r="D119" s="5"/>
      <c r="E119" s="4"/>
      <c r="F119" s="31"/>
      <c r="G119" s="32"/>
      <c r="H119" s="4"/>
      <c r="I119" s="4"/>
      <c r="J119" s="33"/>
      <c r="K119" s="33"/>
      <c r="L119" s="33"/>
      <c r="M119" s="33"/>
      <c r="N119" s="33"/>
      <c r="O119" s="33"/>
      <c r="P119" s="33"/>
      <c r="Q119" s="51"/>
      <c r="R119" s="42"/>
    </row>
    <row r="120" spans="1:18" s="43" customFormat="1" x14ac:dyDescent="0.3">
      <c r="A120" s="4"/>
      <c r="B120" s="5"/>
      <c r="C120" s="5"/>
      <c r="D120" s="5"/>
      <c r="E120" s="4"/>
      <c r="F120" s="31"/>
      <c r="G120" s="32"/>
      <c r="H120" s="4"/>
      <c r="I120" s="4"/>
      <c r="J120" s="33"/>
      <c r="K120" s="33"/>
      <c r="L120" s="33"/>
      <c r="M120" s="33"/>
      <c r="N120" s="33"/>
      <c r="O120" s="33"/>
      <c r="P120" s="33"/>
      <c r="Q120" s="51"/>
      <c r="R120" s="42"/>
    </row>
    <row r="121" spans="1:18" s="43" customFormat="1" x14ac:dyDescent="0.3">
      <c r="A121" s="4"/>
      <c r="B121" s="5"/>
      <c r="C121" s="5"/>
      <c r="D121" s="5"/>
      <c r="E121" s="4"/>
      <c r="F121" s="31"/>
      <c r="G121" s="32"/>
      <c r="H121" s="4"/>
      <c r="I121" s="4"/>
      <c r="J121" s="33"/>
      <c r="K121" s="33"/>
      <c r="L121" s="33"/>
      <c r="M121" s="33"/>
      <c r="N121" s="33"/>
      <c r="O121" s="33"/>
      <c r="P121" s="33"/>
      <c r="Q121" s="51"/>
      <c r="R121" s="42"/>
    </row>
    <row r="122" spans="1:18" s="43" customFormat="1" x14ac:dyDescent="0.3">
      <c r="A122" s="4"/>
      <c r="B122" s="5"/>
      <c r="C122" s="5"/>
      <c r="D122" s="5"/>
      <c r="E122" s="4"/>
      <c r="F122" s="31"/>
      <c r="G122" s="32"/>
      <c r="H122" s="4"/>
      <c r="I122" s="4"/>
      <c r="J122" s="33"/>
      <c r="K122" s="33"/>
      <c r="L122" s="33"/>
      <c r="M122" s="33"/>
      <c r="N122" s="33"/>
      <c r="O122" s="33"/>
      <c r="P122" s="33"/>
      <c r="Q122" s="51"/>
      <c r="R122" s="42"/>
    </row>
    <row r="123" spans="1:18" s="43" customFormat="1" x14ac:dyDescent="0.3">
      <c r="A123" s="4"/>
      <c r="B123" s="5"/>
      <c r="C123" s="5"/>
      <c r="D123" s="5"/>
      <c r="E123" s="4"/>
      <c r="F123" s="31"/>
      <c r="G123" s="32"/>
      <c r="H123" s="4"/>
      <c r="I123" s="4"/>
      <c r="J123" s="33"/>
      <c r="K123" s="33"/>
      <c r="L123" s="33"/>
      <c r="M123" s="33"/>
      <c r="N123" s="33"/>
      <c r="O123" s="33"/>
      <c r="P123" s="33"/>
      <c r="Q123" s="51"/>
      <c r="R123" s="42"/>
    </row>
    <row r="124" spans="1:18" s="43" customFormat="1" x14ac:dyDescent="0.3">
      <c r="A124" s="4"/>
      <c r="B124" s="5"/>
      <c r="C124" s="5"/>
      <c r="D124" s="5"/>
      <c r="E124" s="4"/>
      <c r="F124" s="31"/>
      <c r="G124" s="32"/>
      <c r="H124" s="4"/>
      <c r="I124" s="4"/>
      <c r="J124" s="33"/>
      <c r="K124" s="33"/>
      <c r="L124" s="33"/>
      <c r="M124" s="33"/>
      <c r="N124" s="33"/>
      <c r="O124" s="33"/>
      <c r="P124" s="33"/>
      <c r="Q124" s="51"/>
      <c r="R124" s="42"/>
    </row>
    <row r="125" spans="1:18" s="43" customFormat="1" x14ac:dyDescent="0.3">
      <c r="A125" s="4"/>
      <c r="B125" s="5"/>
      <c r="C125" s="5"/>
      <c r="D125" s="5"/>
      <c r="E125" s="4"/>
      <c r="F125" s="31"/>
      <c r="G125" s="32"/>
      <c r="H125" s="4"/>
      <c r="I125" s="4"/>
      <c r="J125" s="33"/>
      <c r="K125" s="33"/>
      <c r="L125" s="33"/>
      <c r="M125" s="33"/>
      <c r="N125" s="33"/>
      <c r="O125" s="33"/>
      <c r="P125" s="33"/>
      <c r="Q125" s="51"/>
      <c r="R125" s="42"/>
    </row>
    <row r="126" spans="1:18" s="43" customFormat="1" x14ac:dyDescent="0.3">
      <c r="A126" s="4"/>
      <c r="B126" s="5"/>
      <c r="C126" s="5"/>
      <c r="D126" s="5"/>
      <c r="E126" s="4"/>
      <c r="F126" s="31"/>
      <c r="G126" s="32"/>
      <c r="H126" s="4"/>
      <c r="I126" s="4"/>
      <c r="J126" s="33"/>
      <c r="K126" s="33"/>
      <c r="L126" s="33"/>
      <c r="M126" s="33"/>
      <c r="N126" s="33"/>
      <c r="O126" s="33"/>
      <c r="P126" s="33"/>
      <c r="Q126" s="51"/>
      <c r="R126" s="42"/>
    </row>
    <row r="127" spans="1:18" s="43" customFormat="1" x14ac:dyDescent="0.3">
      <c r="A127" s="4"/>
      <c r="B127" s="5"/>
      <c r="C127" s="5"/>
      <c r="D127" s="5"/>
      <c r="E127" s="4"/>
      <c r="F127" s="31"/>
      <c r="G127" s="32"/>
      <c r="H127" s="4"/>
      <c r="I127" s="4"/>
      <c r="J127" s="33"/>
      <c r="K127" s="33"/>
      <c r="L127" s="33"/>
      <c r="M127" s="33"/>
      <c r="N127" s="33"/>
      <c r="O127" s="33"/>
      <c r="P127" s="33"/>
      <c r="Q127" s="51"/>
      <c r="R127" s="42"/>
    </row>
    <row r="128" spans="1:18" s="43" customFormat="1" x14ac:dyDescent="0.3">
      <c r="A128" s="4"/>
      <c r="B128" s="5"/>
      <c r="C128" s="5"/>
      <c r="D128" s="5"/>
      <c r="E128" s="4"/>
      <c r="F128" s="31"/>
      <c r="G128" s="32"/>
      <c r="H128" s="4"/>
      <c r="I128" s="4"/>
      <c r="J128" s="33"/>
      <c r="K128" s="33"/>
      <c r="L128" s="33"/>
      <c r="M128" s="33"/>
      <c r="N128" s="33"/>
      <c r="O128" s="33"/>
      <c r="P128" s="33"/>
      <c r="Q128" s="51"/>
      <c r="R128" s="42"/>
    </row>
    <row r="129" spans="1:18" s="43" customFormat="1" x14ac:dyDescent="0.3">
      <c r="A129" s="4"/>
      <c r="B129" s="5"/>
      <c r="C129" s="5"/>
      <c r="D129" s="5"/>
      <c r="E129" s="4"/>
      <c r="F129" s="31"/>
      <c r="G129" s="32"/>
      <c r="H129" s="4"/>
      <c r="I129" s="4"/>
      <c r="J129" s="33"/>
      <c r="K129" s="33"/>
      <c r="L129" s="33"/>
      <c r="M129" s="33"/>
      <c r="N129" s="33"/>
      <c r="O129" s="33"/>
      <c r="P129" s="33"/>
      <c r="Q129" s="51"/>
      <c r="R129" s="42"/>
    </row>
    <row r="130" spans="1:18" s="43" customFormat="1" x14ac:dyDescent="0.3">
      <c r="A130" s="4"/>
      <c r="B130" s="5"/>
      <c r="C130" s="5"/>
      <c r="D130" s="5"/>
      <c r="E130" s="4"/>
      <c r="F130" s="31"/>
      <c r="G130" s="32"/>
      <c r="H130" s="4"/>
      <c r="I130" s="4"/>
      <c r="J130" s="33"/>
      <c r="K130" s="33"/>
      <c r="L130" s="33"/>
      <c r="M130" s="33"/>
      <c r="N130" s="33"/>
      <c r="O130" s="33"/>
      <c r="P130" s="33"/>
      <c r="Q130" s="51"/>
      <c r="R130" s="42"/>
    </row>
    <row r="131" spans="1:18" s="43" customFormat="1" x14ac:dyDescent="0.3">
      <c r="A131" s="4"/>
      <c r="B131" s="5"/>
      <c r="C131" s="5"/>
      <c r="D131" s="5"/>
      <c r="E131" s="4"/>
      <c r="F131" s="31"/>
      <c r="G131" s="32"/>
      <c r="H131" s="4"/>
      <c r="I131" s="4"/>
      <c r="J131" s="33"/>
      <c r="K131" s="33"/>
      <c r="L131" s="33"/>
      <c r="M131" s="33"/>
      <c r="N131" s="33"/>
      <c r="O131" s="33"/>
      <c r="P131" s="33"/>
      <c r="Q131" s="51"/>
      <c r="R131" s="42"/>
    </row>
    <row r="132" spans="1:18" s="43" customFormat="1" x14ac:dyDescent="0.3">
      <c r="A132" s="4"/>
      <c r="B132" s="5"/>
      <c r="C132" s="5"/>
      <c r="D132" s="5"/>
      <c r="E132" s="4"/>
      <c r="F132" s="31"/>
      <c r="G132" s="32"/>
      <c r="H132" s="4"/>
      <c r="I132" s="4"/>
      <c r="J132" s="33"/>
      <c r="K132" s="33"/>
      <c r="L132" s="33"/>
      <c r="M132" s="33"/>
      <c r="N132" s="33"/>
      <c r="O132" s="33"/>
      <c r="P132" s="33"/>
      <c r="Q132" s="51"/>
      <c r="R132" s="42"/>
    </row>
    <row r="133" spans="1:18" s="43" customFormat="1" x14ac:dyDescent="0.3">
      <c r="A133" s="4"/>
      <c r="B133" s="5"/>
      <c r="C133" s="5"/>
      <c r="D133" s="5"/>
      <c r="E133" s="4"/>
      <c r="F133" s="31"/>
      <c r="G133" s="32"/>
      <c r="H133" s="4"/>
      <c r="I133" s="4"/>
      <c r="J133" s="33"/>
      <c r="K133" s="33"/>
      <c r="L133" s="33"/>
      <c r="M133" s="33"/>
      <c r="N133" s="33"/>
      <c r="O133" s="33"/>
      <c r="P133" s="33"/>
      <c r="Q133" s="51"/>
      <c r="R133" s="42"/>
    </row>
    <row r="134" spans="1:18" s="43" customFormat="1" x14ac:dyDescent="0.3">
      <c r="A134" s="4"/>
      <c r="B134" s="5"/>
      <c r="C134" s="5"/>
      <c r="D134" s="5"/>
      <c r="E134" s="4"/>
      <c r="F134" s="31"/>
      <c r="G134" s="32"/>
      <c r="H134" s="4"/>
      <c r="I134" s="4"/>
      <c r="J134" s="33"/>
      <c r="K134" s="33"/>
      <c r="L134" s="33"/>
      <c r="M134" s="33"/>
      <c r="N134" s="33"/>
      <c r="O134" s="33"/>
      <c r="P134" s="33"/>
      <c r="Q134" s="51"/>
      <c r="R134" s="42"/>
    </row>
  </sheetData>
  <mergeCells count="9">
    <mergeCell ref="B78:H78"/>
    <mergeCell ref="B82:H82"/>
    <mergeCell ref="B74:G74"/>
    <mergeCell ref="B76:H77"/>
    <mergeCell ref="B80:L80"/>
    <mergeCell ref="A1:F1"/>
    <mergeCell ref="A2:F2"/>
    <mergeCell ref="A56:F56"/>
    <mergeCell ref="A57:G57"/>
  </mergeCells>
  <pageMargins left="0.7" right="0.7" top="0.75" bottom="0.75" header="0.3" footer="0.3"/>
  <pageSetup paperSize="5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Goodwin</vt:lpstr>
      <vt:lpstr>Goodwin!Print_Area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2014-08-12T17:52:21Z</cp:lastPrinted>
  <dcterms:created xsi:type="dcterms:W3CDTF">2014-07-29T21:23:14Z</dcterms:created>
  <dcterms:modified xsi:type="dcterms:W3CDTF">2014-08-12T18:16:58Z</dcterms:modified>
</cp:coreProperties>
</file>