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6\"/>
    </mc:Choice>
  </mc:AlternateContent>
  <bookViews>
    <workbookView xWindow="0" yWindow="0" windowWidth="20700" windowHeight="939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Sheet1!$A$1:$P$76</definedName>
  </definedNames>
  <calcPr calcId="152511"/>
</workbook>
</file>

<file path=xl/calcChain.xml><?xml version="1.0" encoding="utf-8"?>
<calcChain xmlns="http://schemas.openxmlformats.org/spreadsheetml/2006/main">
  <c r="O16" i="1" l="1"/>
  <c r="O56" i="1"/>
  <c r="O5" i="1" l="1"/>
  <c r="O25" i="1"/>
  <c r="O48" i="1" s="1"/>
  <c r="O28" i="1"/>
  <c r="O18" i="1"/>
  <c r="O7" i="1"/>
  <c r="O65" i="1"/>
  <c r="O24" i="1"/>
  <c r="O9" i="1"/>
  <c r="O50" i="1" l="1"/>
  <c r="O11" i="1"/>
  <c r="O8" i="1" s="1"/>
  <c r="N5" i="1"/>
  <c r="N28" i="1" l="1"/>
  <c r="N25" i="1"/>
  <c r="N24" i="1"/>
  <c r="N18" i="1"/>
  <c r="N65" i="1"/>
  <c r="N9" i="1"/>
  <c r="N7" i="1"/>
  <c r="N48" i="1" l="1"/>
  <c r="N50" i="1"/>
  <c r="N11" i="1"/>
  <c r="N8" i="1" s="1"/>
  <c r="M9" i="1"/>
  <c r="M18" i="1" l="1"/>
  <c r="M60" i="1"/>
  <c r="M56" i="1"/>
  <c r="M5" i="1" l="1"/>
  <c r="M24" i="1"/>
  <c r="M58" i="1" l="1"/>
  <c r="M25" i="1"/>
  <c r="M65" i="1" l="1"/>
  <c r="M28" i="1"/>
  <c r="M48" i="1"/>
  <c r="M7" i="1"/>
  <c r="M11" i="1" s="1"/>
  <c r="M8" i="1" s="1"/>
  <c r="M50" i="1" l="1"/>
  <c r="L25" i="1"/>
  <c r="L28" i="1" l="1"/>
  <c r="L18" i="1"/>
  <c r="L5" i="1"/>
  <c r="L7" i="1" s="1"/>
  <c r="L65" i="1"/>
  <c r="L48" i="1" l="1"/>
  <c r="L50" i="1" s="1"/>
  <c r="K25" i="1" l="1"/>
  <c r="K18" i="1" l="1"/>
  <c r="K5" i="1"/>
  <c r="K7" i="1" s="1"/>
  <c r="K65" i="1"/>
  <c r="K24" i="1"/>
  <c r="K48" i="1" l="1"/>
  <c r="K50" i="1"/>
  <c r="J65" i="1" l="1"/>
  <c r="J25" i="1"/>
  <c r="J18" i="1"/>
  <c r="J24" i="1"/>
  <c r="J5" i="1"/>
  <c r="J7" i="1" s="1"/>
  <c r="J48" i="1" l="1"/>
  <c r="J50" i="1" s="1"/>
  <c r="I7" i="1"/>
  <c r="I65" i="1"/>
  <c r="H65" i="1"/>
  <c r="I18" i="1" l="1"/>
  <c r="I48" i="1" s="1"/>
  <c r="I50" i="1" s="1"/>
  <c r="H18" i="1"/>
  <c r="H48" i="1" l="1"/>
  <c r="H7" i="1"/>
  <c r="H50" i="1" s="1"/>
  <c r="G5" i="1" l="1"/>
  <c r="G16" i="1"/>
  <c r="G22" i="1" l="1"/>
  <c r="G24" i="1"/>
  <c r="G18" i="1" l="1"/>
  <c r="G25" i="1"/>
  <c r="G7" i="1"/>
  <c r="G65" i="1"/>
  <c r="G48" i="1" l="1"/>
  <c r="G50" i="1" s="1"/>
  <c r="F5" i="1"/>
  <c r="F25" i="1" l="1"/>
  <c r="F48" i="1" s="1"/>
  <c r="F7" i="1"/>
  <c r="F65" i="1"/>
  <c r="F50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<sst xmlns="http://schemas.openxmlformats.org/spreadsheetml/2006/main" count="221" uniqueCount="140">
  <si>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</si>
  <si>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</si>
  <si>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</si>
  <si>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</si>
  <si>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</si>
  <si>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</si>
  <si>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</si>
  <si>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</si>
  <si>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</si>
  <si>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</si>
  <si>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</si>
  <si>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</si>
  <si>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</si>
  <si>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</si>
  <si>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</si>
  <si>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</si>
  <si>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</si>
  <si>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</si>
  <si>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</si>
  <si>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</si>
  <si>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</si>
  <si>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</si>
  <si>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</si>
  <si>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</si>
  <si>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</si>
  <si>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</si>
  <si>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</si>
  <si>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</si>
  <si>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</si>
  <si>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</si>
  <si>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</si>
  <si>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</si>
  <si>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</si>
  <si>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</si>
  <si>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</si>
  <si>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</si>
  <si>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</si>
  <si>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</si>
  <si>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</si>
  <si>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</si>
  <si>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</si>
  <si>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</si>
  <si>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</si>
  <si>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</si>
  <si>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</si>
  <si>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</si>
  <si>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</si>
  <si>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</si>
  <si>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</si>
  <si>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</si>
  <si>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</si>
  <si>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</si>
  <si>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</si>
  <si>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</si>
  <si>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</si>
  <si>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</si>
  <si>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</si>
  <si>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</si>
  <si>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</si>
  <si>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</si>
  <si>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</si>
  <si>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</si>
  <si>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</si>
  <si>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</si>
  <si>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</si>
  <si>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</si>
  <si>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</si>
  <si>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</si>
  <si>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</si>
  <si>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</si>
  <si>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</si>
  <si>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</si>
  <si>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</si>
  <si>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</si>
  <si>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</si>
  <si>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</si>
  <si>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</si>
  <si>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</si>
  <si>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</si>
  <si>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</si>
  <si>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</si>
  <si>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</si>
  <si>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</si>
  <si>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</si>
  <si>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</si>
  <si>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Keybank</t>
  </si>
  <si>
    <t>Water Service</t>
  </si>
  <si>
    <t xml:space="preserve">Water, Wastewater &amp; Storm </t>
  </si>
  <si>
    <t>Traffic</t>
  </si>
  <si>
    <t>1100_230</t>
  </si>
  <si>
    <t>Positive Amounts owe to the Sweep Account</t>
  </si>
  <si>
    <t>TD Bank- 1528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</si>
  <si>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</si>
  <si>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</si>
  <si>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</si>
  <si>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</si>
  <si>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</si>
  <si>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</si>
  <si>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</si>
  <si>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</si>
  <si>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Traffic - Depository- 9088 &amp; 8932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</si>
  <si>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</si>
  <si>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</si>
  <si>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</si>
  <si>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</si>
  <si>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</si>
  <si>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</si>
  <si>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</si>
  <si>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</si>
  <si>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</si>
  <si>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</si>
  <si>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</si>
  <si>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</si>
  <si>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</si>
  <si>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</si>
  <si>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</si>
  <si>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</si>
  <si>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</si>
  <si>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</si>
  <si>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</si>
  <si>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</si>
  <si>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</si>
  <si>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</si>
  <si>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</si>
  <si>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</si>
  <si>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</si>
  <si>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B</t>
  </si>
  <si>
    <t>Days Cash On Hand</t>
  </si>
  <si>
    <t>Daily Operating Expense</t>
  </si>
  <si>
    <t>Operating Expense</t>
  </si>
  <si>
    <t>Cash on Hand</t>
  </si>
  <si>
    <t>Bank Account (s)- 3534,7866,2015,4557,9179,1193,1231,5538,7941,6115,9740</t>
  </si>
  <si>
    <t>Cash balances took a slight drop in February. This trend will continue though March 12, the next tax payments</t>
  </si>
  <si>
    <t>A wire transfer of $300,000 is pending to Mellon.</t>
  </si>
  <si>
    <t>C</t>
  </si>
  <si>
    <t>D</t>
  </si>
  <si>
    <t xml:space="preserve">BT making a payment of $151,565.49 4/1 and reviewing another payment of $151,327.57 which we will receive in April </t>
  </si>
  <si>
    <t>E</t>
  </si>
  <si>
    <t>Amounts have been billed, and the actual balances as of March 31st, is $81.601.58</t>
  </si>
  <si>
    <t>Rental Revenues from July - Feburary in the amount of $238,666,64 posted in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</si>
</sst>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4" fillId="2" borderId="5" xfId="1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7" fillId="2" borderId="2" xfId="0" applyNumberFormat="1" applyFont="1" applyFill="1" applyBorder="1" applyAlignment="1">
      <alignment horizontal="center"/>
    </xf>
    <xf numFmtId="37" fontId="8" fillId="2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2" fillId="2" borderId="0" xfId="0" applyFont="1" applyFill="1" applyAlignment="1">
      <alignment vertical="center" wrapText="1"/>
    </xf>
    <xf numFmtId="164" fontId="5" fillId="2" borderId="4" xfId="1" applyNumberFormat="1" applyFont="1" applyFill="1" applyBorder="1"/>
    <xf numFmtId="164" fontId="5" fillId="3" borderId="4" xfId="1" applyNumberFormat="1" applyFont="1" applyFill="1" applyBorder="1"/>
    <xf numFmtId="164" fontId="4" fillId="0" borderId="2" xfId="1" applyNumberFormat="1" applyFont="1" applyFill="1" applyBorder="1"/>
    <xf numFmtId="37" fontId="7" fillId="0" borderId="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4" fillId="2" borderId="9" xfId="0" applyFont="1" applyFill="1" applyBorder="1"/>
    <xf numFmtId="3" fontId="4" fillId="2" borderId="1" xfId="0" applyNumberFormat="1" applyFont="1" applyFill="1" applyBorder="1" applyAlignment="1">
      <alignment horizontal="center"/>
    </xf>
    <xf numFmtId="164" fontId="5" fillId="2" borderId="10" xfId="1" applyNumberFormat="1" applyFont="1" applyFill="1" applyBorder="1"/>
    <xf numFmtId="164" fontId="5" fillId="3" borderId="10" xfId="1" applyNumberFormat="1" applyFont="1" applyFill="1" applyBorder="1"/>
    <xf numFmtId="43" fontId="5" fillId="3" borderId="10" xfId="1" applyNumberFormat="1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zoomScale="78" zoomScaleNormal="78" workbookViewId="0">
      <pane xSplit="5" ySplit="4" topLeftCell="G57" activePane="bottomRight" state="frozen"/>
      <selection pane="topRight" activeCell="F1" sqref="F1"/>
      <selection pane="bottomLeft" activeCell="A5" sqref="A5"/>
      <selection pane="bottomRight" activeCell="E82" sqref="D82:E82"/>
    </sheetView>
  </sheetViews>
  <sheetFormatPr defaultColWidth="8.85546875" defaultRowHeight="15" x14ac:dyDescent="0.25"/>
  <cols>
    <col min="1" max="1" width="15.5703125" style="1" customWidth="1"/>
    <col min="2" max="2" width="20.5703125" style="1" customWidth="1"/>
    <col min="3" max="3" width="19.42578125" style="1" customWidth="1"/>
    <col min="4" max="4" width="29.5703125" style="1" bestFit="1" customWidth="1"/>
    <col min="5" max="5" width="81.85546875" style="1" customWidth="1"/>
    <col min="6" max="6" width="16" style="1" hidden="1" customWidth="1"/>
    <col min="7" max="7" width="0.7109375" style="1" customWidth="1"/>
    <col min="8" max="8" width="25.140625" style="1" customWidth="1"/>
    <col min="9" max="12" width="23.85546875" style="14" customWidth="1"/>
    <col min="13" max="13" width="16" style="14" bestFit="1" customWidth="1"/>
    <col min="14" max="15" width="23.85546875" style="14" customWidth="1"/>
    <col min="16" max="16384" width="8.85546875" style="1"/>
  </cols>
  <sheetData>
    <row r="1" spans="1:20" ht="31.5" x14ac:dyDescent="0.5">
      <c r="A1" s="46" t="s">
        <v>0</v>
      </c>
      <c r="B1" s="46"/>
      <c r="C1" s="46"/>
      <c r="D1" s="46"/>
      <c r="E1" s="46"/>
      <c r="F1" s="5"/>
      <c r="G1" s="5"/>
      <c r="H1" s="5"/>
    </row>
    <row r="2" spans="1:20" ht="20.100000000000001" customHeight="1" x14ac:dyDescent="0.35">
      <c r="A2" s="47" t="s">
        <v>1</v>
      </c>
      <c r="B2" s="47"/>
      <c r="C2" s="47"/>
      <c r="D2" s="47"/>
      <c r="E2" s="47"/>
      <c r="F2" s="2"/>
      <c r="G2" s="2"/>
      <c r="H2" s="2"/>
    </row>
    <row r="3" spans="1:20" ht="18.75" x14ac:dyDescent="0.3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32">
        <v>42247</v>
      </c>
      <c r="J3" s="32">
        <v>42277</v>
      </c>
      <c r="K3" s="32">
        <v>42308</v>
      </c>
      <c r="L3" s="32">
        <v>42338</v>
      </c>
      <c r="M3" s="32">
        <v>42368</v>
      </c>
      <c r="N3" s="32">
        <v>42400</v>
      </c>
      <c r="O3" s="32">
        <v>42429</v>
      </c>
    </row>
    <row r="4" spans="1:20" ht="18.75" x14ac:dyDescent="0.3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8" t="s">
        <v>7</v>
      </c>
      <c r="G4" s="18" t="s">
        <v>7</v>
      </c>
      <c r="H4" s="19"/>
    </row>
    <row r="5" spans="1:20" ht="18" customHeight="1" x14ac:dyDescent="0.3">
      <c r="A5" s="8">
        <v>101</v>
      </c>
      <c r="B5" s="9"/>
      <c r="C5" s="9" t="s">
        <v>8</v>
      </c>
      <c r="D5" s="9" t="s">
        <v>118</v>
      </c>
      <c r="E5" s="10" t="s">
        <v>10</v>
      </c>
      <c r="F5" s="19">
        <f>1252562.4+6290829.96+610600-1123248+85474+52161.64-338051</f>
        <v>6830328.9999999991</v>
      </c>
      <c r="G5" s="19">
        <f>3630654.45+3408361.82+75677-381367+39853.39</f>
        <v>6773179.6599999992</v>
      </c>
      <c r="H5" s="19">
        <v>3703558</v>
      </c>
      <c r="I5" s="19">
        <v>4808966</v>
      </c>
      <c r="J5" s="19">
        <f>1803945.45+1992413+4823</f>
        <v>3801181.45</v>
      </c>
      <c r="K5" s="19">
        <f>4499571.36+1952811.79+4822.72</f>
        <v>6457205.8700000001</v>
      </c>
      <c r="L5" s="19">
        <f>489519.83+1450535.41</f>
        <v>1940055.24</v>
      </c>
      <c r="M5" s="19">
        <f>1976583.21+707423.86-391702</f>
        <v>2292305.0699999998</v>
      </c>
      <c r="N5" s="19">
        <f>1716861.4+830538.69-504375.42</f>
        <v>2043024.67</v>
      </c>
      <c r="O5" s="19">
        <f>660950.06+1813620.01-123106.75-305512.5</f>
        <v>2045950.8200000003</v>
      </c>
    </row>
    <row r="6" spans="1:20" ht="18" customHeight="1" thickBot="1" x14ac:dyDescent="0.35">
      <c r="A6" s="8" t="s">
        <v>11</v>
      </c>
      <c r="B6" s="9" t="s">
        <v>12</v>
      </c>
      <c r="C6" s="9" t="s">
        <v>8</v>
      </c>
      <c r="D6" s="9" t="s">
        <v>117</v>
      </c>
      <c r="E6" s="10" t="s">
        <v>14</v>
      </c>
      <c r="F6" s="20">
        <v>8927122.5</v>
      </c>
      <c r="G6" s="20">
        <v>8927123</v>
      </c>
      <c r="H6" s="20">
        <v>8927123</v>
      </c>
      <c r="I6" s="20">
        <v>8927123</v>
      </c>
      <c r="J6" s="20">
        <v>8927123</v>
      </c>
      <c r="K6" s="20">
        <v>6927122.5</v>
      </c>
      <c r="L6" s="20">
        <v>6927122.5</v>
      </c>
      <c r="M6" s="20">
        <v>5927122.5</v>
      </c>
      <c r="N6" s="20">
        <v>4927122.5</v>
      </c>
      <c r="O6" s="20">
        <v>2927122.5</v>
      </c>
    </row>
    <row r="7" spans="1:20" ht="18" customHeight="1" thickBot="1" x14ac:dyDescent="0.35">
      <c r="A7" s="8"/>
      <c r="B7" s="9"/>
      <c r="C7" s="9"/>
      <c r="D7" s="9"/>
      <c r="E7" s="6" t="s">
        <v>83</v>
      </c>
      <c r="F7" s="28">
        <f t="shared" ref="F7:H7" si="0">SUM(F5:F6)</f>
        <v>15757451.5</v>
      </c>
      <c r="G7" s="29">
        <f t="shared" si="0"/>
        <v>15700302.66</v>
      </c>
      <c r="H7" s="29">
        <f t="shared" si="0"/>
        <v>12630681</v>
      </c>
      <c r="I7" s="29">
        <f t="shared" ref="I7:N7" si="1">SUM(I5:I6)</f>
        <v>13736089</v>
      </c>
      <c r="J7" s="29">
        <f t="shared" si="1"/>
        <v>12728304.449999999</v>
      </c>
      <c r="K7" s="29">
        <f t="shared" si="1"/>
        <v>13384328.370000001</v>
      </c>
      <c r="L7" s="29">
        <f t="shared" si="1"/>
        <v>8867177.7400000002</v>
      </c>
      <c r="M7" s="29">
        <f t="shared" si="1"/>
        <v>8219427.5700000003</v>
      </c>
      <c r="N7" s="29">
        <f t="shared" si="1"/>
        <v>6970147.1699999999</v>
      </c>
      <c r="O7" s="29">
        <f t="shared" ref="O7" si="2">SUM(O5:O6)</f>
        <v>4973073.32</v>
      </c>
      <c r="P7" s="3" t="s">
        <v>125</v>
      </c>
      <c r="Q7" s="3"/>
      <c r="R7" s="3"/>
      <c r="S7" s="3"/>
      <c r="T7" s="3"/>
    </row>
    <row r="8" spans="1:20" ht="18" customHeight="1" thickTop="1" x14ac:dyDescent="0.3">
      <c r="A8" s="8"/>
      <c r="B8" s="9"/>
      <c r="C8" s="9"/>
      <c r="D8" s="9"/>
      <c r="E8" s="6"/>
      <c r="F8" s="36"/>
      <c r="G8" s="37"/>
      <c r="H8" s="37"/>
      <c r="I8" s="37"/>
      <c r="J8" s="37"/>
      <c r="K8" s="37">
        <v>81</v>
      </c>
      <c r="L8" s="37">
        <v>56</v>
      </c>
      <c r="M8" s="37">
        <f>M11/M9</f>
        <v>52.75805413728412</v>
      </c>
      <c r="N8" s="37">
        <f>N11/N9</f>
        <v>45.795992947341794</v>
      </c>
      <c r="O8" s="37">
        <f>O11/O9</f>
        <v>38.731276487064264</v>
      </c>
      <c r="P8" s="3"/>
      <c r="Q8" s="3"/>
      <c r="R8" s="3"/>
      <c r="S8" s="3"/>
      <c r="T8" s="3"/>
    </row>
    <row r="9" spans="1:20" ht="18" hidden="1" customHeight="1" x14ac:dyDescent="0.3">
      <c r="A9" s="8"/>
      <c r="B9" s="9"/>
      <c r="C9" s="9"/>
      <c r="D9" s="9"/>
      <c r="E9" s="6" t="s">
        <v>127</v>
      </c>
      <c r="F9" s="36"/>
      <c r="G9" s="37"/>
      <c r="H9" s="37"/>
      <c r="I9" s="37"/>
      <c r="J9" s="37"/>
      <c r="K9" s="37"/>
      <c r="L9" s="37"/>
      <c r="M9" s="38">
        <f>M10/365</f>
        <v>213976.25205479452</v>
      </c>
      <c r="N9" s="38">
        <f>N10/365</f>
        <v>213976.25205479452</v>
      </c>
      <c r="O9" s="38">
        <f>O10/365</f>
        <v>213976.25205479452</v>
      </c>
      <c r="P9" s="3"/>
      <c r="Q9" s="3"/>
      <c r="R9" s="3"/>
      <c r="S9" s="3"/>
      <c r="T9" s="3"/>
    </row>
    <row r="10" spans="1:20" ht="18" hidden="1" customHeight="1" x14ac:dyDescent="0.3">
      <c r="A10" s="8"/>
      <c r="B10" s="9"/>
      <c r="C10" s="9"/>
      <c r="D10" s="9"/>
      <c r="E10" s="6" t="s">
        <v>128</v>
      </c>
      <c r="F10" s="36"/>
      <c r="G10" s="37"/>
      <c r="H10" s="37"/>
      <c r="I10" s="37"/>
      <c r="J10" s="37"/>
      <c r="K10" s="37"/>
      <c r="L10" s="37"/>
      <c r="M10" s="37">
        <v>78101332</v>
      </c>
      <c r="N10" s="37">
        <v>78101332</v>
      </c>
      <c r="O10" s="37">
        <v>78101332</v>
      </c>
      <c r="P10" s="3"/>
      <c r="Q10" s="3"/>
      <c r="R10" s="3"/>
      <c r="S10" s="3"/>
      <c r="T10" s="3"/>
    </row>
    <row r="11" spans="1:20" ht="18" hidden="1" customHeight="1" x14ac:dyDescent="0.3">
      <c r="A11" s="8"/>
      <c r="B11" s="9"/>
      <c r="C11" s="9"/>
      <c r="D11" s="9"/>
      <c r="E11" s="6" t="s">
        <v>129</v>
      </c>
      <c r="F11" s="36"/>
      <c r="G11" s="37"/>
      <c r="H11" s="37"/>
      <c r="I11" s="37"/>
      <c r="J11" s="37"/>
      <c r="K11" s="37"/>
      <c r="L11" s="37"/>
      <c r="M11" s="37">
        <f>M7+SUM(M18:M22)+M13</f>
        <v>11288970.690000001</v>
      </c>
      <c r="N11" s="37">
        <f>N7+SUM(N18:N22)+N13</f>
        <v>9799254.9299999997</v>
      </c>
      <c r="O11" s="37">
        <f>O7+SUM(O18:O22)+O13</f>
        <v>8287573.3799999999</v>
      </c>
      <c r="P11" s="3"/>
      <c r="Q11" s="3"/>
      <c r="R11" s="3"/>
      <c r="S11" s="3"/>
      <c r="T11" s="3"/>
    </row>
    <row r="12" spans="1:20" ht="18" hidden="1" customHeight="1" x14ac:dyDescent="0.3">
      <c r="A12" s="8"/>
      <c r="B12" s="9"/>
      <c r="C12" s="9"/>
      <c r="D12" s="9"/>
      <c r="E12" s="6" t="s">
        <v>130</v>
      </c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"/>
      <c r="Q12" s="3"/>
      <c r="R12" s="3"/>
      <c r="S12" s="3"/>
      <c r="T12" s="3"/>
    </row>
    <row r="13" spans="1:20" ht="18" hidden="1" customHeight="1" x14ac:dyDescent="0.3">
      <c r="A13" s="8"/>
      <c r="B13" s="9"/>
      <c r="C13" s="9"/>
      <c r="D13" s="9"/>
      <c r="E13" s="6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"/>
      <c r="Q13" s="3"/>
      <c r="R13" s="3"/>
      <c r="S13" s="3"/>
      <c r="T13" s="3"/>
    </row>
    <row r="14" spans="1:20" ht="18" hidden="1" customHeight="1" x14ac:dyDescent="0.3">
      <c r="A14" s="8"/>
      <c r="B14" s="9"/>
      <c r="C14" s="9"/>
      <c r="D14" s="9"/>
      <c r="E14" s="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"/>
      <c r="Q14" s="3"/>
      <c r="R14" s="3"/>
      <c r="S14" s="3"/>
      <c r="T14" s="3"/>
    </row>
    <row r="15" spans="1:20" ht="18" customHeight="1" x14ac:dyDescent="0.3">
      <c r="A15" s="8"/>
      <c r="B15" s="9"/>
      <c r="C15" s="9"/>
      <c r="D15" s="9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0" ht="18" customHeight="1" x14ac:dyDescent="0.3">
      <c r="A16" s="8" t="s">
        <v>15</v>
      </c>
      <c r="B16" s="9" t="s">
        <v>16</v>
      </c>
      <c r="C16" s="9" t="s">
        <v>15</v>
      </c>
      <c r="D16" s="9" t="s">
        <v>13</v>
      </c>
      <c r="E16" s="10" t="s">
        <v>17</v>
      </c>
      <c r="F16" s="19">
        <v>1092348</v>
      </c>
      <c r="G16" s="19">
        <f>1702948+50378</f>
        <v>1753326</v>
      </c>
      <c r="H16" s="19">
        <v>1702948</v>
      </c>
      <c r="I16" s="19">
        <v>1751326</v>
      </c>
      <c r="J16" s="19">
        <v>1753326</v>
      </c>
      <c r="K16" s="19">
        <v>1111777.8400000001</v>
      </c>
      <c r="L16" s="30">
        <v>304432.19</v>
      </c>
      <c r="M16" s="30">
        <v>3758774.34</v>
      </c>
      <c r="N16" s="30">
        <v>3885967.75</v>
      </c>
      <c r="O16" s="30">
        <f>4018845.68-210535</f>
        <v>3808310.68</v>
      </c>
    </row>
    <row r="17" spans="1:16" ht="18" customHeight="1" x14ac:dyDescent="0.3">
      <c r="A17" s="8" t="s">
        <v>18</v>
      </c>
      <c r="B17" s="9" t="s">
        <v>19</v>
      </c>
      <c r="C17" s="9" t="s">
        <v>20</v>
      </c>
      <c r="D17" s="9" t="s">
        <v>9</v>
      </c>
      <c r="E17" s="10" t="s">
        <v>124</v>
      </c>
      <c r="F17" s="19">
        <v>215148.34</v>
      </c>
      <c r="G17" s="19">
        <v>215148.34</v>
      </c>
      <c r="H17" s="19">
        <v>171638</v>
      </c>
      <c r="I17" s="19">
        <v>171638</v>
      </c>
      <c r="J17" s="19">
        <v>0</v>
      </c>
      <c r="K17" s="19">
        <v>0</v>
      </c>
      <c r="L17" s="30">
        <v>0</v>
      </c>
      <c r="M17" s="30">
        <v>0</v>
      </c>
      <c r="N17" s="30">
        <v>0</v>
      </c>
      <c r="O17" s="30">
        <v>0</v>
      </c>
    </row>
    <row r="18" spans="1:16" ht="18" customHeight="1" x14ac:dyDescent="0.3">
      <c r="A18" s="8" t="s">
        <v>21</v>
      </c>
      <c r="B18" s="9" t="s">
        <v>22</v>
      </c>
      <c r="C18" s="9" t="s">
        <v>23</v>
      </c>
      <c r="D18" s="9" t="s">
        <v>91</v>
      </c>
      <c r="E18" s="10" t="s">
        <v>119</v>
      </c>
      <c r="F18" s="19">
        <v>260550.86</v>
      </c>
      <c r="G18" s="19">
        <f>149158.92+2191193.1</f>
        <v>2340352.02</v>
      </c>
      <c r="H18" s="19">
        <f>556720+477</f>
        <v>557197</v>
      </c>
      <c r="I18" s="19">
        <f>322512+477</f>
        <v>322989</v>
      </c>
      <c r="J18" s="19">
        <f>1168533.06+476.55</f>
        <v>1169009.6100000001</v>
      </c>
      <c r="K18" s="19">
        <f>94830.47+69263.95</f>
        <v>164094.41999999998</v>
      </c>
      <c r="L18" s="30">
        <f>1008734.05+1538930.75</f>
        <v>2547664.7999999998</v>
      </c>
      <c r="M18" s="30">
        <f>307015.43+459530.93-192390.74</f>
        <v>574155.62</v>
      </c>
      <c r="N18" s="30">
        <f>247638.25+68935.61</f>
        <v>316573.86</v>
      </c>
      <c r="O18" s="30">
        <f>452127.02+49839.14</f>
        <v>501966.16000000003</v>
      </c>
    </row>
    <row r="19" spans="1:16" ht="18" customHeight="1" x14ac:dyDescent="0.3">
      <c r="A19" s="8" t="s">
        <v>24</v>
      </c>
      <c r="B19" s="9" t="s">
        <v>25</v>
      </c>
      <c r="C19" s="9" t="s">
        <v>26</v>
      </c>
      <c r="D19" s="9" t="s">
        <v>92</v>
      </c>
      <c r="E19" s="10" t="s">
        <v>27</v>
      </c>
      <c r="F19" s="19">
        <v>5000</v>
      </c>
      <c r="G19" s="19">
        <v>5000</v>
      </c>
      <c r="H19" s="19">
        <v>5000</v>
      </c>
      <c r="I19" s="19">
        <v>5000</v>
      </c>
      <c r="J19" s="19">
        <v>5000</v>
      </c>
      <c r="K19" s="19">
        <v>5000</v>
      </c>
      <c r="L19" s="19">
        <v>5000</v>
      </c>
      <c r="M19" s="19">
        <v>5000</v>
      </c>
      <c r="N19" s="19">
        <v>22146.400000000001</v>
      </c>
      <c r="O19" s="19">
        <v>322146.40000000002</v>
      </c>
      <c r="P19" s="3" t="s">
        <v>126</v>
      </c>
    </row>
    <row r="20" spans="1:16" ht="18" customHeight="1" x14ac:dyDescent="0.3">
      <c r="A20" s="8">
        <v>235</v>
      </c>
      <c r="B20" s="9" t="s">
        <v>16</v>
      </c>
      <c r="C20" s="9" t="s">
        <v>28</v>
      </c>
      <c r="D20" s="9" t="s">
        <v>13</v>
      </c>
      <c r="E20" s="10" t="s">
        <v>29</v>
      </c>
      <c r="F20" s="19">
        <v>1597463.74</v>
      </c>
      <c r="G20" s="19">
        <v>1597463.74</v>
      </c>
      <c r="H20" s="19">
        <v>1597464</v>
      </c>
      <c r="I20" s="19">
        <v>1597464</v>
      </c>
      <c r="J20" s="19">
        <v>1597464</v>
      </c>
      <c r="K20" s="19">
        <v>1597464</v>
      </c>
      <c r="L20" s="19">
        <v>1597463.74</v>
      </c>
      <c r="M20" s="19">
        <v>1597463.74</v>
      </c>
      <c r="N20" s="19">
        <v>1597463.74</v>
      </c>
      <c r="O20" s="19">
        <v>1597463.74</v>
      </c>
    </row>
    <row r="21" spans="1:16" ht="18" customHeight="1" x14ac:dyDescent="0.3">
      <c r="A21" s="8">
        <v>700</v>
      </c>
      <c r="B21" s="9" t="s">
        <v>30</v>
      </c>
      <c r="C21" s="9" t="s">
        <v>31</v>
      </c>
      <c r="D21" s="9" t="s">
        <v>13</v>
      </c>
      <c r="E21" s="10" t="s">
        <v>97</v>
      </c>
      <c r="F21" s="19">
        <v>46129</v>
      </c>
      <c r="G21" s="19">
        <v>46129</v>
      </c>
      <c r="H21" s="19">
        <v>46129</v>
      </c>
      <c r="I21" s="19">
        <v>46129</v>
      </c>
      <c r="J21" s="19">
        <v>46129</v>
      </c>
      <c r="K21" s="19">
        <v>46129</v>
      </c>
      <c r="L21" s="19">
        <v>46129</v>
      </c>
      <c r="M21" s="19">
        <v>46129</v>
      </c>
      <c r="N21" s="19">
        <v>46129</v>
      </c>
      <c r="O21" s="19">
        <v>46129</v>
      </c>
    </row>
    <row r="22" spans="1:16" ht="18" customHeight="1" x14ac:dyDescent="0.3">
      <c r="A22" s="8">
        <v>201</v>
      </c>
      <c r="B22" s="9" t="s">
        <v>32</v>
      </c>
      <c r="C22" s="9" t="s">
        <v>33</v>
      </c>
      <c r="D22" s="9" t="s">
        <v>13</v>
      </c>
      <c r="E22" s="10" t="s">
        <v>98</v>
      </c>
      <c r="F22" s="19">
        <v>836997.98</v>
      </c>
      <c r="G22" s="19">
        <f>922471.76-75677</f>
        <v>846794.76</v>
      </c>
      <c r="H22" s="19">
        <v>922472</v>
      </c>
      <c r="I22" s="19">
        <v>846795</v>
      </c>
      <c r="J22" s="19">
        <v>846795</v>
      </c>
      <c r="K22" s="19">
        <v>846795</v>
      </c>
      <c r="L22" s="19">
        <v>846794.76</v>
      </c>
      <c r="M22" s="19">
        <v>846794.76</v>
      </c>
      <c r="N22" s="19">
        <v>846794.76</v>
      </c>
      <c r="O22" s="19">
        <v>846794.76</v>
      </c>
    </row>
    <row r="23" spans="1:16" ht="18" customHeight="1" x14ac:dyDescent="0.3">
      <c r="A23" s="8">
        <v>700</v>
      </c>
      <c r="B23" s="9" t="s">
        <v>34</v>
      </c>
      <c r="C23" s="9" t="s">
        <v>31</v>
      </c>
      <c r="D23" s="9" t="s">
        <v>13</v>
      </c>
      <c r="E23" s="10" t="s">
        <v>99</v>
      </c>
      <c r="F23" s="19">
        <v>141175.35999999999</v>
      </c>
      <c r="G23" s="19">
        <v>153483.60999999999</v>
      </c>
      <c r="H23" s="19">
        <v>153484</v>
      </c>
      <c r="I23" s="19">
        <v>153484</v>
      </c>
      <c r="J23" s="19">
        <v>153484</v>
      </c>
      <c r="K23" s="19">
        <v>153484</v>
      </c>
      <c r="L23" s="19">
        <v>153484</v>
      </c>
      <c r="M23" s="19">
        <v>153484</v>
      </c>
      <c r="N23" s="19">
        <v>153484</v>
      </c>
      <c r="O23" s="19">
        <v>153484</v>
      </c>
    </row>
    <row r="24" spans="1:16" ht="18" customHeight="1" x14ac:dyDescent="0.3">
      <c r="A24" s="8" t="s">
        <v>35</v>
      </c>
      <c r="B24" s="9" t="s">
        <v>36</v>
      </c>
      <c r="C24" s="9" t="s">
        <v>8</v>
      </c>
      <c r="D24" s="9" t="s">
        <v>13</v>
      </c>
      <c r="E24" s="10" t="s">
        <v>100</v>
      </c>
      <c r="F24" s="19">
        <v>1156330.49</v>
      </c>
      <c r="G24" s="19">
        <f>818279.48+381367</f>
        <v>1199646.48</v>
      </c>
      <c r="H24" s="19">
        <v>1199646</v>
      </c>
      <c r="I24" s="19">
        <v>1199646</v>
      </c>
      <c r="J24" s="19">
        <f>1668934.41</f>
        <v>1668934.41</v>
      </c>
      <c r="K24" s="19">
        <f>1668934.41</f>
        <v>1668934.41</v>
      </c>
      <c r="L24" s="19">
        <v>1734359.37</v>
      </c>
      <c r="M24" s="19">
        <f>1734359.37+391702.35</f>
        <v>2126061.7200000002</v>
      </c>
      <c r="N24" s="19">
        <f>1734359.37</f>
        <v>1734359.37</v>
      </c>
      <c r="O24" s="19">
        <f>1734359.37</f>
        <v>1734359.37</v>
      </c>
    </row>
    <row r="25" spans="1:16" ht="18" customHeight="1" x14ac:dyDescent="0.3">
      <c r="A25" s="8" t="s">
        <v>37</v>
      </c>
      <c r="B25" s="9" t="s">
        <v>38</v>
      </c>
      <c r="C25" s="9" t="s">
        <v>39</v>
      </c>
      <c r="D25" s="9" t="s">
        <v>101</v>
      </c>
      <c r="E25" s="10" t="s">
        <v>131</v>
      </c>
      <c r="F25" s="19">
        <f>9614.95+68713.63+1190+61829.59+2088802.32+81172.47+991.65+70</f>
        <v>2312384.6100000003</v>
      </c>
      <c r="G25" s="19">
        <f>70+1667.03+1219+5935.11+68713.63+1190+61830.42+2020857.11+635.03+81173.81</f>
        <v>2243291.14</v>
      </c>
      <c r="H25" s="19">
        <v>142696</v>
      </c>
      <c r="I25" s="19">
        <v>171262</v>
      </c>
      <c r="J25" s="19">
        <f>20497.34+4994.98+68713.63+36192.39+61830.52</f>
        <v>192228.86000000002</v>
      </c>
      <c r="K25" s="19">
        <f>1277.39+68713.63+61830.57+10211.82+1667.03+1373.99</f>
        <v>145074.43</v>
      </c>
      <c r="L25" s="19">
        <f>11793.62+68713.63+1372.39+45499.06+1667.03+1304.33</f>
        <v>130350.06</v>
      </c>
      <c r="M25" s="19">
        <f>1467.39+68713.63+45499.1+12095.17+1667.03+1045.09+1591.52</f>
        <v>132078.93</v>
      </c>
      <c r="N25" s="19">
        <f>1562.39+68713.63+45499.14+10555.33+1540.12+1667.03+1123.95</f>
        <v>130661.59</v>
      </c>
      <c r="O25" s="19">
        <f>310+68713.63+45499.14+975.33+862.86+1667.03+1155.52+55758.46</f>
        <v>174941.97</v>
      </c>
    </row>
    <row r="26" spans="1:16" ht="18" customHeight="1" x14ac:dyDescent="0.3">
      <c r="A26" s="8" t="s">
        <v>21</v>
      </c>
      <c r="B26" s="9" t="s">
        <v>40</v>
      </c>
      <c r="C26" s="9" t="s">
        <v>23</v>
      </c>
      <c r="D26" s="9" t="s">
        <v>13</v>
      </c>
      <c r="E26" s="10" t="s">
        <v>102</v>
      </c>
      <c r="F26" s="19">
        <v>3287560.21</v>
      </c>
      <c r="G26" s="19">
        <v>3287965.53</v>
      </c>
      <c r="H26" s="19">
        <v>3288384</v>
      </c>
      <c r="I26" s="19">
        <v>3288803</v>
      </c>
      <c r="J26" s="19">
        <v>2288803.34</v>
      </c>
      <c r="K26" s="19">
        <v>3288803.34</v>
      </c>
      <c r="L26" s="19">
        <v>3288803.34</v>
      </c>
      <c r="M26" s="19">
        <v>3288803.34</v>
      </c>
      <c r="N26" s="19">
        <v>3288803.34</v>
      </c>
      <c r="O26" s="19">
        <v>3288803.34</v>
      </c>
    </row>
    <row r="27" spans="1:16" ht="18" customHeight="1" x14ac:dyDescent="0.3">
      <c r="A27" s="8" t="s">
        <v>21</v>
      </c>
      <c r="B27" s="9" t="s">
        <v>41</v>
      </c>
      <c r="C27" s="9" t="s">
        <v>23</v>
      </c>
      <c r="D27" s="9" t="s">
        <v>13</v>
      </c>
      <c r="E27" s="10" t="s">
        <v>103</v>
      </c>
      <c r="F27" s="19">
        <v>2777953.74</v>
      </c>
      <c r="G27" s="19">
        <v>2558285.4900000002</v>
      </c>
      <c r="H27" s="19">
        <v>282025</v>
      </c>
      <c r="I27" s="19">
        <v>553667</v>
      </c>
      <c r="J27" s="19">
        <v>825257.08</v>
      </c>
      <c r="K27" s="19">
        <v>1096847.49</v>
      </c>
      <c r="L27" s="19">
        <v>1368437.9</v>
      </c>
      <c r="M27" s="19">
        <v>802265.81</v>
      </c>
      <c r="N27" s="19">
        <v>1073856.22</v>
      </c>
      <c r="O27" s="19">
        <v>1345446.63</v>
      </c>
    </row>
    <row r="28" spans="1:16" ht="18" customHeight="1" x14ac:dyDescent="0.3">
      <c r="A28" s="8">
        <v>400</v>
      </c>
      <c r="B28" s="9" t="s">
        <v>42</v>
      </c>
      <c r="C28" s="9" t="s">
        <v>23</v>
      </c>
      <c r="D28" s="9" t="s">
        <v>9</v>
      </c>
      <c r="E28" s="10" t="s">
        <v>122</v>
      </c>
      <c r="F28" s="19">
        <v>2373777.4</v>
      </c>
      <c r="G28" s="19">
        <v>1955128.96</v>
      </c>
      <c r="H28" s="19">
        <v>2122746</v>
      </c>
      <c r="I28" s="19">
        <v>2262459</v>
      </c>
      <c r="J28" s="19">
        <v>2059232.49</v>
      </c>
      <c r="K28" s="19">
        <v>2180174.7599999998</v>
      </c>
      <c r="L28" s="19">
        <f>2240953.9+246139.6</f>
        <v>2487093.5</v>
      </c>
      <c r="M28" s="19">
        <f>2240953.9+246139.6</f>
        <v>2487093.5</v>
      </c>
      <c r="N28" s="19">
        <f>2296101.39+332518.18</f>
        <v>2628619.5700000003</v>
      </c>
      <c r="O28" s="19">
        <f>2386457.11+366401.6</f>
        <v>2752858.71</v>
      </c>
    </row>
    <row r="29" spans="1:16" ht="18" customHeight="1" x14ac:dyDescent="0.3">
      <c r="A29" s="8" t="s">
        <v>21</v>
      </c>
      <c r="B29" s="9" t="s">
        <v>43</v>
      </c>
      <c r="C29" s="9" t="s">
        <v>23</v>
      </c>
      <c r="D29" s="9" t="s">
        <v>13</v>
      </c>
      <c r="E29" s="10" t="s">
        <v>104</v>
      </c>
      <c r="F29" s="19">
        <v>486716.03</v>
      </c>
      <c r="G29" s="19">
        <v>486776.04</v>
      </c>
      <c r="H29" s="19">
        <v>486776</v>
      </c>
      <c r="I29" s="19">
        <v>486776</v>
      </c>
      <c r="J29" s="19">
        <v>486900.07</v>
      </c>
      <c r="K29" s="19">
        <v>486900.07</v>
      </c>
      <c r="L29" s="19">
        <v>486900.07</v>
      </c>
      <c r="M29" s="19">
        <v>486900.07</v>
      </c>
      <c r="N29" s="19">
        <v>486900.07</v>
      </c>
      <c r="O29" s="19">
        <v>486900.07</v>
      </c>
    </row>
    <row r="30" spans="1:16" ht="18" customHeight="1" x14ac:dyDescent="0.3">
      <c r="A30" s="8">
        <v>400</v>
      </c>
      <c r="B30" s="9" t="s">
        <v>44</v>
      </c>
      <c r="C30" s="9" t="s">
        <v>23</v>
      </c>
      <c r="D30" s="9" t="s">
        <v>13</v>
      </c>
      <c r="E30" s="10" t="s">
        <v>105</v>
      </c>
      <c r="F30" s="19">
        <v>2192716.5499999998</v>
      </c>
      <c r="G30" s="19">
        <v>84949.54</v>
      </c>
      <c r="H30" s="19">
        <v>2358438</v>
      </c>
      <c r="I30" s="19">
        <v>2542818</v>
      </c>
      <c r="J30" s="19">
        <v>2644378.09</v>
      </c>
      <c r="K30" s="19">
        <v>2779886.09</v>
      </c>
      <c r="L30" s="19">
        <v>2859098.09</v>
      </c>
      <c r="M30" s="19">
        <v>2934030.09</v>
      </c>
      <c r="N30" s="19">
        <v>3112206.09</v>
      </c>
      <c r="O30" s="19">
        <v>3153786.09</v>
      </c>
    </row>
    <row r="31" spans="1:16" ht="18" customHeight="1" x14ac:dyDescent="0.3">
      <c r="A31" s="8"/>
      <c r="B31" s="9"/>
      <c r="C31" s="9" t="s">
        <v>23</v>
      </c>
      <c r="D31" s="9" t="s">
        <v>13</v>
      </c>
      <c r="E31" s="10" t="s">
        <v>45</v>
      </c>
      <c r="F31" s="19">
        <v>65219</v>
      </c>
      <c r="G31" s="19">
        <v>1219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</row>
    <row r="32" spans="1:16" ht="18" customHeight="1" x14ac:dyDescent="0.3">
      <c r="A32" s="8" t="s">
        <v>21</v>
      </c>
      <c r="B32" s="9" t="s">
        <v>47</v>
      </c>
      <c r="C32" s="9" t="s">
        <v>23</v>
      </c>
      <c r="D32" s="9" t="s">
        <v>46</v>
      </c>
      <c r="E32" s="10" t="s">
        <v>123</v>
      </c>
      <c r="F32" s="19">
        <v>5447</v>
      </c>
      <c r="G32" s="19">
        <v>5447</v>
      </c>
      <c r="H32" s="19">
        <v>5447</v>
      </c>
      <c r="I32" s="19">
        <v>5447</v>
      </c>
      <c r="J32" s="19">
        <v>5447</v>
      </c>
      <c r="K32" s="19">
        <v>5447</v>
      </c>
      <c r="L32" s="19">
        <v>5447</v>
      </c>
      <c r="M32" s="19">
        <v>5447.58</v>
      </c>
      <c r="N32" s="19">
        <v>5447.62</v>
      </c>
      <c r="O32" s="30">
        <v>5447.94</v>
      </c>
    </row>
    <row r="33" spans="1:15" ht="18" customHeight="1" x14ac:dyDescent="0.3">
      <c r="A33" s="8" t="s">
        <v>21</v>
      </c>
      <c r="B33" s="9" t="s">
        <v>48</v>
      </c>
      <c r="C33" s="9" t="s">
        <v>23</v>
      </c>
      <c r="D33" s="9" t="s">
        <v>13</v>
      </c>
      <c r="E33" s="10" t="s">
        <v>120</v>
      </c>
      <c r="F33" s="19">
        <v>215737.72</v>
      </c>
      <c r="G33" s="19">
        <v>215764.32</v>
      </c>
      <c r="H33" s="19">
        <v>215819</v>
      </c>
      <c r="I33" s="19">
        <v>215819</v>
      </c>
      <c r="J33" s="19">
        <v>215819</v>
      </c>
      <c r="K33" s="19">
        <v>215819</v>
      </c>
      <c r="L33" s="30">
        <v>215819</v>
      </c>
      <c r="M33" s="30">
        <v>215819.3</v>
      </c>
      <c r="N33" s="30">
        <v>215819.3</v>
      </c>
      <c r="O33" s="30">
        <v>215819.3</v>
      </c>
    </row>
    <row r="34" spans="1:15" ht="18" customHeight="1" x14ac:dyDescent="0.3">
      <c r="A34" s="8">
        <v>600</v>
      </c>
      <c r="B34" s="9" t="s">
        <v>49</v>
      </c>
      <c r="C34" s="9" t="s">
        <v>50</v>
      </c>
      <c r="D34" s="9" t="s">
        <v>13</v>
      </c>
      <c r="E34" s="10" t="s">
        <v>106</v>
      </c>
      <c r="F34" s="19">
        <v>6961.83</v>
      </c>
      <c r="G34" s="19">
        <v>6961.83</v>
      </c>
      <c r="H34" s="19">
        <v>6962</v>
      </c>
      <c r="I34" s="19">
        <v>6962</v>
      </c>
      <c r="J34" s="19">
        <v>7072.18</v>
      </c>
      <c r="K34" s="19">
        <v>7072.18</v>
      </c>
      <c r="L34" s="19">
        <v>7072.53</v>
      </c>
      <c r="M34" s="19">
        <v>7072.65</v>
      </c>
      <c r="N34" s="19">
        <v>7072.77</v>
      </c>
      <c r="O34" s="19">
        <v>7072.77</v>
      </c>
    </row>
    <row r="35" spans="1:15" ht="18" customHeight="1" x14ac:dyDescent="0.3">
      <c r="A35" s="8">
        <v>603</v>
      </c>
      <c r="B35" s="9" t="s">
        <v>51</v>
      </c>
      <c r="C35" s="9" t="s">
        <v>50</v>
      </c>
      <c r="D35" s="9" t="s">
        <v>13</v>
      </c>
      <c r="E35" s="10" t="s">
        <v>107</v>
      </c>
      <c r="F35" s="19">
        <v>35792.1</v>
      </c>
      <c r="G35" s="19">
        <v>35792</v>
      </c>
      <c r="H35" s="19">
        <v>35792</v>
      </c>
      <c r="I35" s="19">
        <v>35792</v>
      </c>
      <c r="J35" s="19">
        <v>35792</v>
      </c>
      <c r="K35" s="19">
        <v>35792</v>
      </c>
      <c r="L35" s="19">
        <v>35792.1</v>
      </c>
      <c r="M35" s="19">
        <v>35792.1</v>
      </c>
      <c r="N35" s="19">
        <v>35792.1</v>
      </c>
      <c r="O35" s="19">
        <v>35792.1</v>
      </c>
    </row>
    <row r="36" spans="1:15" ht="18" customHeight="1" x14ac:dyDescent="0.3">
      <c r="A36" s="8"/>
      <c r="B36" s="9" t="s">
        <v>51</v>
      </c>
      <c r="C36" s="9" t="s">
        <v>50</v>
      </c>
      <c r="D36" s="9" t="s">
        <v>85</v>
      </c>
      <c r="E36" s="10" t="s">
        <v>108</v>
      </c>
      <c r="F36" s="19">
        <v>188183</v>
      </c>
      <c r="G36" s="19">
        <v>188183</v>
      </c>
      <c r="H36" s="19">
        <v>188183</v>
      </c>
      <c r="I36" s="19">
        <v>188183</v>
      </c>
      <c r="J36" s="19">
        <v>188183</v>
      </c>
      <c r="K36" s="19">
        <v>188183</v>
      </c>
      <c r="L36" s="19">
        <v>188183</v>
      </c>
      <c r="M36" s="19">
        <v>188183</v>
      </c>
      <c r="N36" s="19">
        <v>188183</v>
      </c>
      <c r="O36" s="19">
        <v>188183</v>
      </c>
    </row>
    <row r="37" spans="1:15" ht="18" customHeight="1" x14ac:dyDescent="0.3">
      <c r="A37" s="8">
        <v>605</v>
      </c>
      <c r="B37" s="9" t="s">
        <v>52</v>
      </c>
      <c r="C37" s="9" t="s">
        <v>50</v>
      </c>
      <c r="D37" s="9" t="s">
        <v>9</v>
      </c>
      <c r="E37" s="10" t="s">
        <v>109</v>
      </c>
      <c r="F37" s="19">
        <v>107</v>
      </c>
      <c r="G37" s="19">
        <v>107</v>
      </c>
      <c r="H37" s="19">
        <v>107</v>
      </c>
      <c r="I37" s="19">
        <v>107</v>
      </c>
      <c r="J37" s="30">
        <v>107</v>
      </c>
      <c r="K37" s="30">
        <v>107</v>
      </c>
      <c r="L37" s="30">
        <v>107</v>
      </c>
      <c r="M37" s="30">
        <v>107</v>
      </c>
      <c r="N37" s="30">
        <v>107</v>
      </c>
      <c r="O37" s="30">
        <v>107</v>
      </c>
    </row>
    <row r="38" spans="1:15" ht="18" customHeight="1" x14ac:dyDescent="0.3">
      <c r="A38" s="8">
        <v>101</v>
      </c>
      <c r="B38" s="9" t="s">
        <v>54</v>
      </c>
      <c r="C38" s="9" t="s">
        <v>8</v>
      </c>
      <c r="D38" s="9" t="s">
        <v>13</v>
      </c>
      <c r="E38" s="10" t="s">
        <v>110</v>
      </c>
      <c r="F38" s="19">
        <v>521645.74</v>
      </c>
      <c r="G38" s="19">
        <v>521645.74</v>
      </c>
      <c r="H38" s="19">
        <v>521646</v>
      </c>
      <c r="I38" s="19">
        <v>521312</v>
      </c>
      <c r="J38" s="19">
        <v>519758.26</v>
      </c>
      <c r="K38" s="19">
        <v>790415.57</v>
      </c>
      <c r="L38" s="19">
        <v>806324.56</v>
      </c>
      <c r="M38" s="19">
        <v>824491.39</v>
      </c>
      <c r="N38" s="19">
        <v>794061.39</v>
      </c>
      <c r="O38" s="19">
        <v>792321.98</v>
      </c>
    </row>
    <row r="39" spans="1:15" ht="18" customHeight="1" x14ac:dyDescent="0.3">
      <c r="A39" s="8" t="s">
        <v>55</v>
      </c>
      <c r="B39" s="9" t="s">
        <v>56</v>
      </c>
      <c r="C39" s="9" t="s">
        <v>31</v>
      </c>
      <c r="D39" s="9" t="s">
        <v>13</v>
      </c>
      <c r="E39" s="10" t="s">
        <v>111</v>
      </c>
      <c r="F39" s="19">
        <v>140856</v>
      </c>
      <c r="G39" s="19">
        <v>140856</v>
      </c>
      <c r="H39" s="19">
        <v>140856</v>
      </c>
      <c r="I39" s="19">
        <v>140856</v>
      </c>
      <c r="J39" s="19">
        <v>140856</v>
      </c>
      <c r="K39" s="19">
        <v>140856</v>
      </c>
      <c r="L39" s="19">
        <v>140856</v>
      </c>
      <c r="M39" s="19">
        <v>140856</v>
      </c>
      <c r="N39" s="19">
        <v>140856</v>
      </c>
      <c r="O39" s="19">
        <v>140856</v>
      </c>
    </row>
    <row r="40" spans="1:15" ht="18" customHeight="1" x14ac:dyDescent="0.3">
      <c r="A40" s="8" t="s">
        <v>11</v>
      </c>
      <c r="B40" s="9" t="s">
        <v>57</v>
      </c>
      <c r="C40" s="9" t="s">
        <v>8</v>
      </c>
      <c r="D40" s="9" t="s">
        <v>9</v>
      </c>
      <c r="E40" s="10" t="s">
        <v>112</v>
      </c>
      <c r="F40" s="19">
        <v>13564</v>
      </c>
      <c r="G40" s="19">
        <v>13566.28</v>
      </c>
      <c r="H40" s="19">
        <v>13568</v>
      </c>
      <c r="I40" s="19">
        <v>13568</v>
      </c>
      <c r="J40" s="19">
        <v>13568</v>
      </c>
      <c r="K40" s="19">
        <v>13568</v>
      </c>
      <c r="L40" s="19">
        <v>13569.93</v>
      </c>
      <c r="M40" s="19">
        <v>13571.74</v>
      </c>
      <c r="N40" s="19">
        <v>13571.74</v>
      </c>
      <c r="O40" s="19">
        <v>13571.74</v>
      </c>
    </row>
    <row r="41" spans="1:15" ht="18" customHeight="1" x14ac:dyDescent="0.3">
      <c r="A41" s="8">
        <v>101</v>
      </c>
      <c r="B41" s="9" t="s">
        <v>58</v>
      </c>
      <c r="C41" s="9" t="s">
        <v>53</v>
      </c>
      <c r="D41" s="9" t="s">
        <v>13</v>
      </c>
      <c r="E41" s="10" t="s">
        <v>114</v>
      </c>
      <c r="F41" s="19">
        <v>1058965</v>
      </c>
      <c r="G41" s="19">
        <v>1058965</v>
      </c>
      <c r="H41" s="19">
        <v>1000183.75</v>
      </c>
      <c r="I41" s="19">
        <v>1001148</v>
      </c>
      <c r="J41" s="19">
        <v>1001148</v>
      </c>
      <c r="K41" s="30">
        <v>1001148</v>
      </c>
      <c r="L41" s="30">
        <v>1001148</v>
      </c>
      <c r="M41" s="30">
        <v>1014260.98</v>
      </c>
      <c r="N41" s="30">
        <v>1016162.87</v>
      </c>
      <c r="O41" s="30">
        <v>1017332.13</v>
      </c>
    </row>
    <row r="42" spans="1:15" ht="18" customHeight="1" x14ac:dyDescent="0.3">
      <c r="A42" s="8">
        <v>500</v>
      </c>
      <c r="B42" s="9" t="s">
        <v>113</v>
      </c>
      <c r="C42" s="9" t="s">
        <v>53</v>
      </c>
      <c r="D42" s="9" t="s">
        <v>13</v>
      </c>
      <c r="E42" s="10" t="s">
        <v>115</v>
      </c>
      <c r="F42" s="19">
        <v>133819</v>
      </c>
      <c r="G42" s="19">
        <v>133819</v>
      </c>
      <c r="H42" s="19">
        <v>133819</v>
      </c>
      <c r="I42" s="19">
        <v>133819</v>
      </c>
      <c r="J42" s="19">
        <v>133819</v>
      </c>
      <c r="K42" s="19">
        <v>133819</v>
      </c>
      <c r="L42" s="19">
        <v>133818.60999999999</v>
      </c>
      <c r="M42" s="19">
        <v>133818.60999999999</v>
      </c>
      <c r="N42" s="19">
        <v>133818.60999999999</v>
      </c>
      <c r="O42" s="19">
        <v>133818.60999999999</v>
      </c>
    </row>
    <row r="43" spans="1:15" ht="18" customHeight="1" x14ac:dyDescent="0.3">
      <c r="A43" s="8">
        <v>503</v>
      </c>
      <c r="B43" s="9" t="s">
        <v>59</v>
      </c>
      <c r="C43" s="9" t="s">
        <v>53</v>
      </c>
      <c r="D43" s="9" t="s">
        <v>93</v>
      </c>
      <c r="E43" s="10" t="s">
        <v>60</v>
      </c>
      <c r="F43" s="19">
        <v>1811.32</v>
      </c>
      <c r="G43" s="19">
        <v>1811</v>
      </c>
      <c r="H43" s="19">
        <v>1811</v>
      </c>
      <c r="I43" s="19">
        <v>1811</v>
      </c>
      <c r="J43" s="19">
        <v>1811</v>
      </c>
      <c r="K43" s="19">
        <v>1811</v>
      </c>
      <c r="L43" s="19">
        <v>1811.33</v>
      </c>
      <c r="M43" s="19">
        <v>1811.33</v>
      </c>
      <c r="N43" s="19">
        <v>1811.33</v>
      </c>
      <c r="O43" s="19">
        <v>1811.33</v>
      </c>
    </row>
    <row r="44" spans="1:15" ht="18" customHeight="1" x14ac:dyDescent="0.3">
      <c r="A44" s="8">
        <v>504</v>
      </c>
      <c r="B44" s="9" t="s">
        <v>61</v>
      </c>
      <c r="C44" s="9" t="s">
        <v>53</v>
      </c>
      <c r="D44" s="9" t="s">
        <v>94</v>
      </c>
      <c r="E44" s="10" t="s">
        <v>62</v>
      </c>
      <c r="F44" s="19">
        <v>1619.76</v>
      </c>
      <c r="G44" s="19">
        <v>1620</v>
      </c>
      <c r="H44" s="19">
        <v>1620</v>
      </c>
      <c r="I44" s="19">
        <v>1620</v>
      </c>
      <c r="J44" s="19">
        <v>1620</v>
      </c>
      <c r="K44" s="19">
        <v>1620</v>
      </c>
      <c r="L44" s="19">
        <v>1619.77</v>
      </c>
      <c r="M44" s="19">
        <v>1619.77</v>
      </c>
      <c r="N44" s="19">
        <v>1619.77</v>
      </c>
      <c r="O44" s="19">
        <v>1619.77</v>
      </c>
    </row>
    <row r="45" spans="1:15" ht="18" customHeight="1" x14ac:dyDescent="0.3">
      <c r="A45" s="8">
        <v>505</v>
      </c>
      <c r="B45" s="9" t="s">
        <v>63</v>
      </c>
      <c r="C45" s="9" t="s">
        <v>53</v>
      </c>
      <c r="D45" s="9" t="s">
        <v>95</v>
      </c>
      <c r="E45" s="10" t="s">
        <v>64</v>
      </c>
      <c r="F45" s="19">
        <v>11241.78</v>
      </c>
      <c r="G45" s="19">
        <v>11242</v>
      </c>
      <c r="H45" s="19">
        <v>11242</v>
      </c>
      <c r="I45" s="19">
        <v>11242</v>
      </c>
      <c r="J45" s="19">
        <v>11242</v>
      </c>
      <c r="K45" s="19">
        <v>11242</v>
      </c>
      <c r="L45" s="19">
        <v>11241.84</v>
      </c>
      <c r="M45" s="19">
        <v>11241.85</v>
      </c>
      <c r="N45" s="19">
        <v>11241.85</v>
      </c>
      <c r="O45" s="19">
        <v>11241.85</v>
      </c>
    </row>
    <row r="46" spans="1:15" ht="18" customHeight="1" x14ac:dyDescent="0.3">
      <c r="A46" s="8">
        <v>506</v>
      </c>
      <c r="B46" s="9" t="s">
        <v>65</v>
      </c>
      <c r="C46" s="9" t="s">
        <v>53</v>
      </c>
      <c r="D46" s="9" t="s">
        <v>121</v>
      </c>
      <c r="E46" s="10" t="s">
        <v>66</v>
      </c>
      <c r="F46" s="19">
        <v>628.41999999999996</v>
      </c>
      <c r="G46" s="19">
        <v>628</v>
      </c>
      <c r="H46" s="19">
        <v>628</v>
      </c>
      <c r="I46" s="19">
        <v>628</v>
      </c>
      <c r="J46" s="19">
        <v>628</v>
      </c>
      <c r="K46" s="19">
        <v>628</v>
      </c>
      <c r="L46" s="19">
        <v>628.41999999999996</v>
      </c>
      <c r="M46" s="19">
        <v>628.41999999999996</v>
      </c>
      <c r="N46" s="19">
        <v>628.41999999999996</v>
      </c>
      <c r="O46" s="19">
        <v>628.41999999999996</v>
      </c>
    </row>
    <row r="47" spans="1:15" ht="18" customHeight="1" x14ac:dyDescent="0.3">
      <c r="A47" s="8">
        <v>507</v>
      </c>
      <c r="B47" s="9" t="s">
        <v>67</v>
      </c>
      <c r="C47" s="9" t="s">
        <v>53</v>
      </c>
      <c r="D47" s="9" t="s">
        <v>96</v>
      </c>
      <c r="E47" s="10" t="s">
        <v>68</v>
      </c>
      <c r="F47" s="19">
        <v>28087.49</v>
      </c>
      <c r="G47" s="19">
        <v>28087</v>
      </c>
      <c r="H47" s="19">
        <v>28087</v>
      </c>
      <c r="I47" s="19">
        <v>28087</v>
      </c>
      <c r="J47" s="19">
        <v>28087</v>
      </c>
      <c r="K47" s="19">
        <v>28087</v>
      </c>
      <c r="L47" s="19">
        <v>28087.63</v>
      </c>
      <c r="M47" s="19">
        <v>28087.65</v>
      </c>
      <c r="N47" s="19">
        <v>28087.68</v>
      </c>
      <c r="O47" s="19">
        <v>28087.68</v>
      </c>
    </row>
    <row r="48" spans="1:15" ht="18" customHeight="1" thickBot="1" x14ac:dyDescent="0.35">
      <c r="A48" s="15"/>
      <c r="B48" s="16"/>
      <c r="C48" s="16"/>
      <c r="D48" s="16"/>
      <c r="E48" s="6" t="s">
        <v>84</v>
      </c>
      <c r="F48" s="28">
        <f t="shared" ref="F48:O48" si="3">SUM(F16:F47)</f>
        <v>21211938.469999999</v>
      </c>
      <c r="G48" s="28">
        <f t="shared" si="3"/>
        <v>21139454.819999997</v>
      </c>
      <c r="H48" s="28">
        <f t="shared" si="3"/>
        <v>17342813.75</v>
      </c>
      <c r="I48" s="28">
        <f t="shared" si="3"/>
        <v>17706657</v>
      </c>
      <c r="J48" s="28">
        <f t="shared" si="3"/>
        <v>18041899.390000001</v>
      </c>
      <c r="K48" s="28">
        <f t="shared" si="3"/>
        <v>18146979.599999998</v>
      </c>
      <c r="L48" s="28">
        <f t="shared" si="3"/>
        <v>20447537.539999999</v>
      </c>
      <c r="M48" s="28">
        <f t="shared" si="3"/>
        <v>21861844.289999999</v>
      </c>
      <c r="N48" s="28">
        <f t="shared" si="3"/>
        <v>21918247.210000005</v>
      </c>
      <c r="O48" s="28">
        <f t="shared" si="3"/>
        <v>22807102.540000003</v>
      </c>
    </row>
    <row r="49" spans="1:16" ht="19.5" thickTop="1" x14ac:dyDescent="0.3">
      <c r="A49" s="15"/>
      <c r="B49" s="16"/>
      <c r="C49" s="16"/>
      <c r="D49" s="16"/>
      <c r="E49" s="34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6" ht="19.5" thickBot="1" x14ac:dyDescent="0.35">
      <c r="A50" s="11" t="s">
        <v>1</v>
      </c>
      <c r="B50" s="12"/>
      <c r="C50" s="12"/>
      <c r="D50" s="12"/>
      <c r="E50" s="33" t="s">
        <v>69</v>
      </c>
      <c r="F50" s="28">
        <f t="shared" ref="F50:O50" si="4">F7+F48</f>
        <v>36969389.969999999</v>
      </c>
      <c r="G50" s="28">
        <f t="shared" si="4"/>
        <v>36839757.479999997</v>
      </c>
      <c r="H50" s="28">
        <f t="shared" si="4"/>
        <v>29973494.75</v>
      </c>
      <c r="I50" s="28">
        <f t="shared" si="4"/>
        <v>31442746</v>
      </c>
      <c r="J50" s="28">
        <f t="shared" si="4"/>
        <v>30770203.84</v>
      </c>
      <c r="K50" s="28">
        <f t="shared" si="4"/>
        <v>31531307.969999999</v>
      </c>
      <c r="L50" s="28">
        <f t="shared" si="4"/>
        <v>29314715.280000001</v>
      </c>
      <c r="M50" s="28">
        <f t="shared" si="4"/>
        <v>30081271.859999999</v>
      </c>
      <c r="N50" s="28">
        <f t="shared" si="4"/>
        <v>28888394.380000003</v>
      </c>
      <c r="O50" s="28">
        <f t="shared" si="4"/>
        <v>27780175.860000003</v>
      </c>
    </row>
    <row r="51" spans="1:16" ht="19.5" thickTop="1" x14ac:dyDescent="0.3">
      <c r="A51" s="11"/>
      <c r="B51" s="12"/>
      <c r="C51" s="12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6" ht="23.25" x14ac:dyDescent="0.35">
      <c r="A52" s="48" t="s">
        <v>90</v>
      </c>
      <c r="B52" s="48"/>
      <c r="C52" s="48"/>
      <c r="D52" s="48"/>
      <c r="E52" s="48"/>
      <c r="F52" s="11"/>
      <c r="G52" s="11"/>
      <c r="H52" s="5"/>
      <c r="I52" s="5"/>
      <c r="J52" s="5"/>
      <c r="K52" s="5"/>
      <c r="L52" s="5"/>
      <c r="M52" s="5"/>
      <c r="N52" s="5"/>
      <c r="O52" s="5"/>
    </row>
    <row r="53" spans="1:16" ht="18.75" x14ac:dyDescent="0.3">
      <c r="A53" s="3"/>
      <c r="B53" s="4"/>
      <c r="C53" s="4"/>
      <c r="D53" s="4"/>
      <c r="E53" s="3"/>
      <c r="F53" s="5">
        <v>42155</v>
      </c>
      <c r="G53" s="5">
        <v>42185</v>
      </c>
      <c r="H53" s="5"/>
      <c r="I53" s="5"/>
      <c r="J53" s="5"/>
      <c r="K53" s="5"/>
      <c r="L53" s="5"/>
      <c r="M53" s="5"/>
      <c r="N53" s="5"/>
      <c r="O53" s="5"/>
    </row>
    <row r="54" spans="1:16" ht="18.75" x14ac:dyDescent="0.3">
      <c r="A54" s="13" t="s">
        <v>2</v>
      </c>
      <c r="B54" s="7" t="s">
        <v>70</v>
      </c>
      <c r="C54" s="7" t="s">
        <v>4</v>
      </c>
      <c r="D54" s="7"/>
      <c r="E54" s="6" t="s">
        <v>6</v>
      </c>
      <c r="F54" s="22" t="s">
        <v>7</v>
      </c>
      <c r="G54" s="22" t="s">
        <v>7</v>
      </c>
      <c r="H54" s="23"/>
      <c r="I54" s="23"/>
      <c r="J54" s="23"/>
      <c r="K54" s="23"/>
      <c r="L54" s="23"/>
      <c r="M54" s="23"/>
      <c r="N54" s="23"/>
      <c r="O54" s="23"/>
    </row>
    <row r="55" spans="1:16" ht="18.75" x14ac:dyDescent="0.3">
      <c r="A55" s="8" t="s">
        <v>31</v>
      </c>
      <c r="B55" s="9" t="s">
        <v>34</v>
      </c>
      <c r="C55" s="9" t="s">
        <v>31</v>
      </c>
      <c r="D55" s="9"/>
      <c r="E55" s="10" t="s">
        <v>71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</row>
    <row r="56" spans="1:16" ht="18.75" x14ac:dyDescent="0.3">
      <c r="A56" s="8" t="s">
        <v>24</v>
      </c>
      <c r="B56" s="9" t="s">
        <v>72</v>
      </c>
      <c r="C56" s="9" t="s">
        <v>26</v>
      </c>
      <c r="D56" s="9"/>
      <c r="E56" s="10" t="s">
        <v>73</v>
      </c>
      <c r="F56" s="23">
        <v>1623313.35</v>
      </c>
      <c r="G56" s="23">
        <v>749363.82</v>
      </c>
      <c r="H56" s="23">
        <v>1263374</v>
      </c>
      <c r="I56" s="23">
        <v>2255693</v>
      </c>
      <c r="J56" s="23">
        <v>979126.91</v>
      </c>
      <c r="K56" s="23">
        <v>2051453.65</v>
      </c>
      <c r="L56" s="23">
        <v>2755065.72</v>
      </c>
      <c r="M56" s="23">
        <f>3737899.35-2800000</f>
        <v>937899.35000000009</v>
      </c>
      <c r="N56" s="23">
        <v>1197870.8500000001</v>
      </c>
      <c r="O56" s="23">
        <f>1815622.38-700000</f>
        <v>1115622.3799999999</v>
      </c>
      <c r="P56" s="27"/>
    </row>
    <row r="57" spans="1:16" ht="18.75" x14ac:dyDescent="0.3">
      <c r="A57" s="8">
        <v>230</v>
      </c>
      <c r="B57" s="9" t="s">
        <v>89</v>
      </c>
      <c r="C57" s="9" t="s">
        <v>81</v>
      </c>
      <c r="D57" s="9"/>
      <c r="E57" s="10" t="s">
        <v>82</v>
      </c>
      <c r="F57" s="23">
        <v>182832.66</v>
      </c>
      <c r="G57" s="23">
        <v>90933.38</v>
      </c>
      <c r="H57" s="23">
        <v>83759</v>
      </c>
      <c r="I57" s="23">
        <v>49967</v>
      </c>
      <c r="J57" s="23">
        <v>0</v>
      </c>
      <c r="K57" s="23">
        <v>12521.23</v>
      </c>
      <c r="L57" s="23">
        <v>0</v>
      </c>
      <c r="M57" s="23">
        <v>47812.45</v>
      </c>
      <c r="N57" s="23">
        <v>91838.76</v>
      </c>
      <c r="O57" s="23">
        <v>160059.06</v>
      </c>
      <c r="P57" s="3" t="s">
        <v>134</v>
      </c>
    </row>
    <row r="58" spans="1:16" ht="18.75" x14ac:dyDescent="0.3">
      <c r="A58" s="8">
        <v>264</v>
      </c>
      <c r="B58" s="9" t="s">
        <v>16</v>
      </c>
      <c r="C58" s="9" t="s">
        <v>88</v>
      </c>
      <c r="D58" s="9"/>
      <c r="E58" s="10" t="s">
        <v>88</v>
      </c>
      <c r="F58" s="23">
        <v>0</v>
      </c>
      <c r="G58" s="23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f>-391702.35+391702.35</f>
        <v>0</v>
      </c>
      <c r="N58" s="31">
        <v>0</v>
      </c>
      <c r="O58" s="31">
        <v>0</v>
      </c>
    </row>
    <row r="59" spans="1:16" ht="18.75" x14ac:dyDescent="0.3">
      <c r="A59" s="8" t="s">
        <v>37</v>
      </c>
      <c r="B59" s="9" t="s">
        <v>74</v>
      </c>
      <c r="C59" s="9" t="s">
        <v>39</v>
      </c>
      <c r="D59" s="9"/>
      <c r="E59" s="10" t="s">
        <v>75</v>
      </c>
      <c r="F59" s="23">
        <v>691433.63</v>
      </c>
      <c r="G59" s="23">
        <v>740397.2</v>
      </c>
      <c r="H59" s="23">
        <v>625884</v>
      </c>
      <c r="I59" s="23">
        <v>641609</v>
      </c>
      <c r="J59" s="23">
        <v>328285.61</v>
      </c>
      <c r="K59" s="23">
        <v>519202.64</v>
      </c>
      <c r="L59" s="23">
        <v>401171.4</v>
      </c>
      <c r="M59" s="23">
        <v>497793.9</v>
      </c>
      <c r="N59" s="23">
        <v>446377.08</v>
      </c>
      <c r="O59" s="23">
        <v>457438.24</v>
      </c>
    </row>
    <row r="60" spans="1:16" ht="18.75" x14ac:dyDescent="0.3">
      <c r="A60" s="8" t="s">
        <v>21</v>
      </c>
      <c r="B60" s="9" t="s">
        <v>76</v>
      </c>
      <c r="C60" s="9" t="s">
        <v>23</v>
      </c>
      <c r="D60" s="9"/>
      <c r="E60" s="10" t="s">
        <v>77</v>
      </c>
      <c r="F60" s="23">
        <v>1030291.01</v>
      </c>
      <c r="G60" s="23">
        <v>0</v>
      </c>
      <c r="H60" s="23">
        <v>0</v>
      </c>
      <c r="I60" s="23">
        <v>0</v>
      </c>
      <c r="J60" s="23">
        <v>1115588.98</v>
      </c>
      <c r="K60" s="23">
        <v>0</v>
      </c>
      <c r="L60" s="23">
        <v>937976.74</v>
      </c>
      <c r="M60" s="23">
        <f>192390.74-192390.74</f>
        <v>0</v>
      </c>
      <c r="N60" s="23">
        <v>0</v>
      </c>
      <c r="O60" s="23">
        <v>0</v>
      </c>
    </row>
    <row r="61" spans="1:16" ht="18.75" x14ac:dyDescent="0.3">
      <c r="A61" s="35">
        <v>245460480</v>
      </c>
      <c r="B61" s="9" t="s">
        <v>16</v>
      </c>
      <c r="C61" s="9" t="s">
        <v>86</v>
      </c>
      <c r="D61" s="9"/>
      <c r="E61" s="10" t="s">
        <v>87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64866.81</v>
      </c>
      <c r="M61" s="31">
        <v>0</v>
      </c>
      <c r="N61" s="31">
        <v>0</v>
      </c>
      <c r="O61" s="31">
        <v>0</v>
      </c>
    </row>
    <row r="62" spans="1:16" ht="18.75" x14ac:dyDescent="0.3">
      <c r="A62" s="8">
        <v>483</v>
      </c>
      <c r="B62" s="9" t="s">
        <v>116</v>
      </c>
      <c r="C62" s="9" t="s">
        <v>20</v>
      </c>
      <c r="D62" s="9"/>
      <c r="E62" s="10" t="s">
        <v>78</v>
      </c>
      <c r="F62" s="23">
        <v>0</v>
      </c>
      <c r="G62" s="23">
        <v>0</v>
      </c>
      <c r="H62" s="23">
        <v>455177</v>
      </c>
      <c r="I62" s="23">
        <v>402309</v>
      </c>
      <c r="J62" s="23">
        <v>413988.61</v>
      </c>
      <c r="K62" s="23">
        <v>550309.86</v>
      </c>
      <c r="L62" s="23">
        <v>803362</v>
      </c>
      <c r="M62" s="23">
        <v>452105.86</v>
      </c>
      <c r="N62" s="23">
        <v>398446.66</v>
      </c>
      <c r="O62" s="23">
        <v>489182.38</v>
      </c>
      <c r="P62" s="3" t="s">
        <v>135</v>
      </c>
    </row>
    <row r="63" spans="1:16" ht="18.75" x14ac:dyDescent="0.3">
      <c r="A63" s="8">
        <v>603</v>
      </c>
      <c r="B63" s="9"/>
      <c r="C63" s="9" t="s">
        <v>50</v>
      </c>
      <c r="D63" s="9"/>
      <c r="E63" s="10" t="s">
        <v>50</v>
      </c>
      <c r="F63" s="23">
        <v>185764.06</v>
      </c>
      <c r="G63" s="23">
        <v>227564.01</v>
      </c>
      <c r="H63" s="23">
        <v>173700</v>
      </c>
      <c r="I63" s="23">
        <v>173700</v>
      </c>
      <c r="J63" s="23">
        <v>205330.65</v>
      </c>
      <c r="K63" s="23">
        <v>211500.36</v>
      </c>
      <c r="L63" s="23">
        <v>240108.73</v>
      </c>
      <c r="M63" s="23">
        <v>264666.7</v>
      </c>
      <c r="N63" s="23">
        <v>286254.23</v>
      </c>
      <c r="O63" s="23">
        <v>339624.13</v>
      </c>
      <c r="P63" s="3" t="s">
        <v>137</v>
      </c>
    </row>
    <row r="64" spans="1:16" ht="19.5" thickBot="1" x14ac:dyDescent="0.35">
      <c r="A64" s="8"/>
      <c r="B64" s="9"/>
      <c r="C64" s="9"/>
      <c r="D64" s="9"/>
      <c r="E64" s="6" t="s">
        <v>79</v>
      </c>
      <c r="F64" s="23">
        <v>0</v>
      </c>
      <c r="G64" s="23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</row>
    <row r="65" spans="1:15" ht="20.25" thickTop="1" thickBot="1" x14ac:dyDescent="0.35">
      <c r="A65" s="11" t="s">
        <v>80</v>
      </c>
      <c r="B65" s="12"/>
      <c r="C65" s="12"/>
      <c r="D65" s="12"/>
      <c r="E65" s="6" t="s">
        <v>69</v>
      </c>
      <c r="F65" s="24">
        <f t="shared" ref="F65" si="5">SUM(F55:F64)</f>
        <v>3713634.7100000004</v>
      </c>
      <c r="G65" s="24">
        <f t="shared" ref="G65:I65" si="6">SUM(G55:G64)</f>
        <v>1808258.41</v>
      </c>
      <c r="H65" s="24">
        <f t="shared" si="6"/>
        <v>2601894</v>
      </c>
      <c r="I65" s="24">
        <f t="shared" si="6"/>
        <v>3523278</v>
      </c>
      <c r="J65" s="24">
        <f t="shared" ref="J65:K65" si="7">SUM(J55:J64)</f>
        <v>3042320.76</v>
      </c>
      <c r="K65" s="24">
        <f t="shared" si="7"/>
        <v>3344987.7399999998</v>
      </c>
      <c r="L65" s="24">
        <f t="shared" ref="L65:M65" si="8">SUM(L55:L64)</f>
        <v>5202551.4000000004</v>
      </c>
      <c r="M65" s="24">
        <f t="shared" si="8"/>
        <v>2200278.2600000002</v>
      </c>
      <c r="N65" s="24">
        <f t="shared" ref="N65" si="9">SUM(N55:N64)</f>
        <v>2420787.58</v>
      </c>
      <c r="O65" s="24">
        <f t="shared" ref="O65" si="10">SUM(O55:O64)</f>
        <v>2561926.19</v>
      </c>
    </row>
    <row r="66" spans="1:15" ht="15.75" thickTop="1" x14ac:dyDescent="0.25"/>
    <row r="67" spans="1:15" s="39" customFormat="1" ht="18.75" x14ac:dyDescent="0.3">
      <c r="A67" s="39" t="s">
        <v>125</v>
      </c>
      <c r="B67" s="41" t="s">
        <v>132</v>
      </c>
      <c r="C67" s="41"/>
      <c r="D67" s="41"/>
      <c r="E67" s="42"/>
      <c r="I67" s="40"/>
      <c r="J67" s="40"/>
      <c r="K67" s="40"/>
      <c r="L67" s="40"/>
      <c r="M67" s="40"/>
      <c r="N67" s="40"/>
      <c r="O67" s="40"/>
    </row>
    <row r="68" spans="1:15" s="3" customFormat="1" ht="15" customHeight="1" x14ac:dyDescent="0.3">
      <c r="B68" s="43"/>
      <c r="C68" s="26"/>
      <c r="D68" s="26"/>
      <c r="E68" s="26"/>
      <c r="I68" s="26"/>
      <c r="J68" s="26"/>
      <c r="K68" s="26"/>
      <c r="L68" s="26"/>
      <c r="M68" s="26"/>
      <c r="N68" s="26"/>
      <c r="O68" s="26"/>
    </row>
    <row r="69" spans="1:15" s="39" customFormat="1" ht="18.75" x14ac:dyDescent="0.3">
      <c r="A69" s="39" t="s">
        <v>126</v>
      </c>
      <c r="B69" s="41" t="s">
        <v>133</v>
      </c>
      <c r="C69" s="41"/>
      <c r="D69" s="41"/>
      <c r="E69" s="42"/>
      <c r="I69" s="40"/>
      <c r="J69" s="40"/>
      <c r="K69" s="40"/>
      <c r="L69" s="40"/>
      <c r="M69" s="40"/>
      <c r="N69" s="40"/>
      <c r="O69" s="40"/>
    </row>
    <row r="70" spans="1:15" ht="15" customHeight="1" x14ac:dyDescent="0.35">
      <c r="B70" s="25"/>
      <c r="C70" s="26"/>
      <c r="D70" s="26"/>
      <c r="E70" s="26"/>
    </row>
    <row r="71" spans="1:15" ht="15" customHeight="1" x14ac:dyDescent="0.3">
      <c r="A71" s="39" t="s">
        <v>134</v>
      </c>
      <c r="B71" s="44" t="s">
        <v>138</v>
      </c>
      <c r="C71" s="26"/>
      <c r="D71" s="26"/>
      <c r="E71" s="26"/>
    </row>
    <row r="72" spans="1:15" ht="15" customHeight="1" x14ac:dyDescent="0.3">
      <c r="B72" s="44" t="s">
        <v>1</v>
      </c>
      <c r="C72" s="26"/>
      <c r="D72" s="26"/>
      <c r="E72" s="26"/>
    </row>
    <row r="73" spans="1:15" ht="15" customHeight="1" x14ac:dyDescent="0.35">
      <c r="B73" s="25"/>
      <c r="C73" s="26"/>
      <c r="D73" s="26"/>
      <c r="E73" s="26"/>
    </row>
    <row r="74" spans="1:15" ht="15" customHeight="1" x14ac:dyDescent="0.3">
      <c r="A74" s="39" t="s">
        <v>135</v>
      </c>
      <c r="B74" s="44" t="s">
        <v>136</v>
      </c>
      <c r="C74" s="26"/>
      <c r="D74" s="26"/>
      <c r="E74" s="26"/>
    </row>
    <row r="75" spans="1:15" ht="15" customHeight="1" x14ac:dyDescent="0.35">
      <c r="B75" s="25"/>
      <c r="C75" s="26"/>
      <c r="D75" s="26"/>
      <c r="E75" s="26"/>
    </row>
    <row r="76" spans="1:15" ht="15" customHeight="1" x14ac:dyDescent="0.3">
      <c r="A76" s="39" t="s">
        <v>137</v>
      </c>
      <c r="B76" s="45" t="s">
        <v>139</v>
      </c>
      <c r="C76" s="26"/>
      <c r="D76" s="26"/>
      <c r="E76" s="26"/>
    </row>
    <row r="77" spans="1:15" ht="21" x14ac:dyDescent="0.35">
      <c r="B77" s="25"/>
      <c r="C77" s="26"/>
    </row>
    <row r="78" spans="1:15" ht="18.75" x14ac:dyDescent="0.3">
      <c r="C78" s="26"/>
    </row>
    <row r="79" spans="1:15" ht="18.75" x14ac:dyDescent="0.3">
      <c r="C79" s="26"/>
    </row>
  </sheetData>
  <mergeCells count="3">
    <mergeCell ref="A1:E1"/>
    <mergeCell ref="A2:E2"/>
    <mergeCell ref="A52:E52"/>
  </mergeCells>
  <pageMargins left="0.7" right="0.7" top="0.25" bottom="0.5" header="0.3" footer="0.3"/>
  <pageSetup paperSize="3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2016-04-04T18:44:27Z</cp:lastPrinted>
  <dcterms:created xsi:type="dcterms:W3CDTF">2014-10-16T13:30:14Z</dcterms:created>
  <dcterms:modified xsi:type="dcterms:W3CDTF">2016-04-04T19:16:05Z</dcterms:modified>
</cp:coreProperties>
</file>